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ICH MALLOY\Dropbox\NCC\Extended Studies\Excel Beginner\2 - Functions &amp; Budget\"/>
    </mc:Choice>
  </mc:AlternateContent>
  <xr:revisionPtr revIDLastSave="0" documentId="13_ncr:1_{F2403673-2FBC-4247-B7FE-EAC53988EC43}" xr6:coauthVersionLast="47" xr6:coauthVersionMax="47" xr10:uidLastSave="{00000000-0000-0000-0000-000000000000}"/>
  <bookViews>
    <workbookView xWindow="-120" yWindow="-120" windowWidth="19440" windowHeight="11640" xr2:uid="{00000000-000D-0000-FFFF-FFFF00000000}"/>
  </bookViews>
  <sheets>
    <sheet name="Intro" sheetId="12" r:id="rId1"/>
    <sheet name="Review Homework 1" sheetId="23" r:id="rId2"/>
    <sheet name="Review Homework 2" sheetId="22" r:id="rId3"/>
    <sheet name="Review Formulas" sheetId="1" r:id="rId4"/>
    <sheet name="Formulas 2" sheetId="2" r:id="rId5"/>
    <sheet name="Parentheses" sheetId="24" r:id="rId6"/>
    <sheet name="Format" sheetId="19" r:id="rId7"/>
    <sheet name="Styles" sheetId="20" r:id="rId8"/>
    <sheet name="Conditional" sheetId="21" r:id="rId9"/>
    <sheet name="Find Formulas" sheetId="25" r:id="rId10"/>
    <sheet name="Hide" sheetId="17" r:id="rId11"/>
    <sheet name="Special Formats" sheetId="14" r:id="rId12"/>
    <sheet name="Absolute" sheetId="6" r:id="rId13"/>
    <sheet name="Functions" sheetId="3" r:id="rId14"/>
    <sheet name="Sales" sheetId="11" r:id="rId15"/>
    <sheet name="Printing" sheetId="26" r:id="rId16"/>
    <sheet name="IF" sheetId="4" r:id="rId17"/>
    <sheet name="PMT" sheetId="5" r:id="rId18"/>
    <sheet name="Budget" sheetId="15" r:id="rId19"/>
    <sheet name="Budget 2" sheetId="9" r:id="rId20"/>
    <sheet name="Homework" sheetId="13" r:id="rId21"/>
  </sheets>
  <definedNames>
    <definedName name="_xlnm._FilterDatabase" localSheetId="1" hidden="1">'Review Homework 1'!#REF!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7" i="5" l="1"/>
  <c r="C22" i="5"/>
  <c r="C14" i="1"/>
  <c r="D14" i="1"/>
  <c r="F14" i="1" s="1"/>
  <c r="E14" i="1"/>
  <c r="F11" i="1"/>
  <c r="F12" i="1"/>
  <c r="F13" i="1"/>
  <c r="G7" i="22"/>
  <c r="G8" i="22" s="1"/>
  <c r="G9" i="22" s="1"/>
  <c r="G10" i="22" s="1"/>
  <c r="G11" i="22" s="1"/>
  <c r="G12" i="22" s="1"/>
  <c r="G13" i="22" s="1"/>
  <c r="G14" i="22" s="1"/>
  <c r="F15" i="22"/>
  <c r="D15" i="22"/>
  <c r="G22" i="25"/>
  <c r="F22" i="25"/>
  <c r="E22" i="25"/>
  <c r="C22" i="25"/>
  <c r="B22" i="25"/>
  <c r="H21" i="25"/>
  <c r="D21" i="25"/>
  <c r="I21" i="25" s="1"/>
  <c r="H20" i="25"/>
  <c r="D20" i="25"/>
  <c r="H19" i="25"/>
  <c r="D19" i="25"/>
  <c r="G17" i="25"/>
  <c r="F17" i="25"/>
  <c r="E17" i="25"/>
  <c r="C17" i="25"/>
  <c r="B17" i="25"/>
  <c r="H16" i="25"/>
  <c r="D16" i="25"/>
  <c r="I16" i="25" s="1"/>
  <c r="H15" i="25"/>
  <c r="D15" i="25"/>
  <c r="H14" i="25"/>
  <c r="D14" i="25"/>
  <c r="H13" i="25"/>
  <c r="D13" i="25"/>
  <c r="I19" i="25" l="1"/>
  <c r="I14" i="25"/>
  <c r="D22" i="25"/>
  <c r="H17" i="25"/>
  <c r="I15" i="25"/>
  <c r="I20" i="25"/>
  <c r="I22" i="25" s="1"/>
  <c r="H22" i="25"/>
  <c r="I13" i="25"/>
  <c r="D17" i="25"/>
  <c r="I17" i="25" l="1"/>
  <c r="B16" i="15"/>
  <c r="C16" i="15"/>
  <c r="D16" i="15"/>
  <c r="E16" i="15"/>
  <c r="F16" i="15"/>
  <c r="G16" i="15"/>
  <c r="G41" i="20"/>
  <c r="F41" i="20"/>
  <c r="E41" i="20"/>
  <c r="C41" i="20"/>
  <c r="B41" i="20"/>
  <c r="H40" i="20"/>
  <c r="D40" i="20"/>
  <c r="I40" i="20" s="1"/>
  <c r="H39" i="20"/>
  <c r="D39" i="20"/>
  <c r="H38" i="20"/>
  <c r="H41" i="20" s="1"/>
  <c r="D38" i="20"/>
  <c r="I38" i="20" s="1"/>
  <c r="G36" i="20"/>
  <c r="F36" i="20"/>
  <c r="E36" i="20"/>
  <c r="C36" i="20"/>
  <c r="B36" i="20"/>
  <c r="H35" i="20"/>
  <c r="D35" i="20"/>
  <c r="H34" i="20"/>
  <c r="D34" i="20"/>
  <c r="H33" i="20"/>
  <c r="D33" i="20"/>
  <c r="I33" i="20" s="1"/>
  <c r="H32" i="20"/>
  <c r="H36" i="20" s="1"/>
  <c r="D32" i="20"/>
  <c r="G24" i="20"/>
  <c r="F24" i="20"/>
  <c r="E24" i="20"/>
  <c r="C24" i="20"/>
  <c r="B24" i="20"/>
  <c r="H23" i="20"/>
  <c r="D23" i="20"/>
  <c r="I23" i="20" s="1"/>
  <c r="H22" i="20"/>
  <c r="D22" i="20"/>
  <c r="H21" i="20"/>
  <c r="H24" i="20" s="1"/>
  <c r="D21" i="20"/>
  <c r="I21" i="20" s="1"/>
  <c r="G19" i="20"/>
  <c r="F19" i="20"/>
  <c r="E19" i="20"/>
  <c r="C19" i="20"/>
  <c r="B19" i="20"/>
  <c r="H18" i="20"/>
  <c r="D18" i="20"/>
  <c r="I18" i="20" s="1"/>
  <c r="H17" i="20"/>
  <c r="D17" i="20"/>
  <c r="H16" i="20"/>
  <c r="D16" i="20"/>
  <c r="I16" i="20" s="1"/>
  <c r="H15" i="20"/>
  <c r="H19" i="20" s="1"/>
  <c r="D15" i="20"/>
  <c r="G48" i="19"/>
  <c r="F48" i="19"/>
  <c r="E48" i="19"/>
  <c r="C48" i="19"/>
  <c r="B48" i="19"/>
  <c r="H47" i="19"/>
  <c r="D47" i="19"/>
  <c r="H46" i="19"/>
  <c r="D46" i="19"/>
  <c r="H45" i="19"/>
  <c r="H48" i="19" s="1"/>
  <c r="D45" i="19"/>
  <c r="D48" i="19" s="1"/>
  <c r="G43" i="19"/>
  <c r="F43" i="19"/>
  <c r="E43" i="19"/>
  <c r="C43" i="19"/>
  <c r="B43" i="19"/>
  <c r="H42" i="19"/>
  <c r="D42" i="19"/>
  <c r="I42" i="19" s="1"/>
  <c r="H41" i="19"/>
  <c r="D41" i="19"/>
  <c r="I41" i="19" s="1"/>
  <c r="H40" i="19"/>
  <c r="D40" i="19"/>
  <c r="I40" i="19" s="1"/>
  <c r="H39" i="19"/>
  <c r="D39" i="19"/>
  <c r="I39" i="19" s="1"/>
  <c r="I43" i="19" s="1"/>
  <c r="D34" i="24"/>
  <c r="D33" i="24"/>
  <c r="D32" i="24"/>
  <c r="D31" i="24"/>
  <c r="D30" i="24"/>
  <c r="I35" i="20" l="1"/>
  <c r="D24" i="20"/>
  <c r="D41" i="20"/>
  <c r="D19" i="20"/>
  <c r="I17" i="20"/>
  <c r="D36" i="20"/>
  <c r="I34" i="20"/>
  <c r="I39" i="20"/>
  <c r="I41" i="20" s="1"/>
  <c r="I32" i="20"/>
  <c r="I22" i="20"/>
  <c r="I24" i="20" s="1"/>
  <c r="I15" i="20"/>
  <c r="I19" i="20" s="1"/>
  <c r="H43" i="19"/>
  <c r="I46" i="19"/>
  <c r="I47" i="19"/>
  <c r="D43" i="19"/>
  <c r="I45" i="19"/>
  <c r="I48" i="19" s="1"/>
  <c r="D45" i="23"/>
  <c r="I45" i="23" s="1"/>
  <c r="I39" i="23"/>
  <c r="I35" i="23"/>
  <c r="I31" i="23"/>
  <c r="I27" i="23"/>
  <c r="I23" i="23"/>
  <c r="I19" i="23"/>
  <c r="I15" i="23"/>
  <c r="I9" i="23"/>
  <c r="I6" i="23"/>
  <c r="I36" i="20" l="1"/>
  <c r="H30" i="3"/>
  <c r="D30" i="3"/>
  <c r="D22" i="3"/>
  <c r="C19" i="21"/>
  <c r="B19" i="21"/>
  <c r="C18" i="21"/>
  <c r="B18" i="21"/>
  <c r="C17" i="21"/>
  <c r="B17" i="21"/>
  <c r="C16" i="21"/>
  <c r="B16" i="21"/>
  <c r="C15" i="21"/>
  <c r="B15" i="21"/>
  <c r="C14" i="21"/>
  <c r="B14" i="21"/>
  <c r="C13" i="21"/>
  <c r="B13" i="21"/>
  <c r="D22" i="17"/>
  <c r="D23" i="17" s="1"/>
  <c r="D21" i="17"/>
  <c r="D20" i="17"/>
  <c r="D15" i="17"/>
  <c r="D16" i="17"/>
  <c r="D17" i="17"/>
  <c r="D14" i="17"/>
  <c r="D29" i="19"/>
  <c r="D28" i="19"/>
  <c r="D27" i="19"/>
  <c r="D22" i="19"/>
  <c r="D23" i="19"/>
  <c r="D24" i="19"/>
  <c r="D21" i="19"/>
  <c r="B30" i="19"/>
  <c r="D30" i="19" l="1"/>
  <c r="B20" i="21"/>
  <c r="C20" i="21"/>
  <c r="D17" i="21"/>
  <c r="D19" i="21"/>
  <c r="E19" i="21" s="1"/>
  <c r="D15" i="21"/>
  <c r="E15" i="21" s="1"/>
  <c r="D18" i="21"/>
  <c r="E18" i="21" s="1"/>
  <c r="D14" i="21"/>
  <c r="E14" i="21" s="1"/>
  <c r="D16" i="21"/>
  <c r="E16" i="21" s="1"/>
  <c r="D13" i="21"/>
  <c r="C30" i="19"/>
  <c r="C25" i="19"/>
  <c r="B25" i="19"/>
  <c r="C23" i="17"/>
  <c r="B23" i="17"/>
  <c r="C18" i="17"/>
  <c r="B18" i="17"/>
  <c r="B12" i="6"/>
  <c r="C19" i="6"/>
  <c r="G15" i="21" l="1"/>
  <c r="G19" i="21"/>
  <c r="G14" i="21"/>
  <c r="D20" i="21"/>
  <c r="F18" i="21"/>
  <c r="F16" i="21"/>
  <c r="G18" i="21"/>
  <c r="F15" i="21"/>
  <c r="F19" i="21"/>
  <c r="G16" i="21"/>
  <c r="F14" i="21"/>
  <c r="G17" i="21"/>
  <c r="E17" i="21"/>
  <c r="F17" i="21"/>
  <c r="G13" i="21"/>
  <c r="E13" i="21"/>
  <c r="F13" i="21"/>
  <c r="G30" i="19"/>
  <c r="D25" i="19"/>
  <c r="H29" i="19"/>
  <c r="I29" i="19" s="1"/>
  <c r="H22" i="19"/>
  <c r="I22" i="19" s="1"/>
  <c r="F23" i="17"/>
  <c r="H22" i="17"/>
  <c r="I22" i="17" s="1"/>
  <c r="D18" i="17"/>
  <c r="H17" i="17"/>
  <c r="I17" i="17" s="1"/>
  <c r="H15" i="17"/>
  <c r="I15" i="17" s="1"/>
  <c r="F25" i="4"/>
  <c r="F24" i="4"/>
  <c r="F23" i="4"/>
  <c r="F22" i="4"/>
  <c r="F21" i="4"/>
  <c r="H16" i="21" l="1"/>
  <c r="I16" i="21" s="1"/>
  <c r="H14" i="21"/>
  <c r="I14" i="21" s="1"/>
  <c r="H18" i="21"/>
  <c r="I18" i="21" s="1"/>
  <c r="H15" i="21"/>
  <c r="I15" i="21" s="1"/>
  <c r="H19" i="21"/>
  <c r="I19" i="21" s="1"/>
  <c r="F20" i="21"/>
  <c r="G20" i="21"/>
  <c r="E20" i="21"/>
  <c r="H13" i="21"/>
  <c r="H17" i="21"/>
  <c r="G25" i="19"/>
  <c r="H24" i="19"/>
  <c r="I24" i="19" s="1"/>
  <c r="F25" i="19"/>
  <c r="H23" i="19"/>
  <c r="I23" i="19" s="1"/>
  <c r="H28" i="19"/>
  <c r="I28" i="19" s="1"/>
  <c r="F30" i="19"/>
  <c r="E25" i="19"/>
  <c r="H21" i="19"/>
  <c r="E30" i="19"/>
  <c r="H27" i="19"/>
  <c r="H16" i="17"/>
  <c r="I16" i="17" s="1"/>
  <c r="E18" i="17"/>
  <c r="F18" i="17"/>
  <c r="H21" i="17"/>
  <c r="I21" i="17" s="1"/>
  <c r="G23" i="17"/>
  <c r="H20" i="17"/>
  <c r="E23" i="17"/>
  <c r="G18" i="17"/>
  <c r="H14" i="17"/>
  <c r="F26" i="4"/>
  <c r="H20" i="21" l="1"/>
  <c r="I17" i="21"/>
  <c r="I13" i="21"/>
  <c r="H30" i="19"/>
  <c r="I27" i="19"/>
  <c r="I30" i="19" s="1"/>
  <c r="H25" i="19"/>
  <c r="I21" i="19"/>
  <c r="I25" i="19" s="1"/>
  <c r="I20" i="17"/>
  <c r="I23" i="17" s="1"/>
  <c r="H23" i="17"/>
  <c r="I14" i="17"/>
  <c r="I18" i="17" s="1"/>
  <c r="H18" i="17"/>
  <c r="D20" i="6"/>
  <c r="D21" i="6"/>
  <c r="D19" i="6"/>
  <c r="I20" i="21" l="1"/>
  <c r="H14" i="15"/>
  <c r="H15" i="15"/>
  <c r="I15" i="15" l="1"/>
  <c r="H16" i="15"/>
  <c r="I16" i="15" s="1"/>
  <c r="I14" i="15"/>
  <c r="H21" i="9"/>
  <c r="H19" i="9"/>
  <c r="H18" i="9"/>
  <c r="H17" i="9"/>
  <c r="H16" i="9"/>
  <c r="H15" i="9"/>
  <c r="G11" i="9"/>
  <c r="G20" i="9" s="1"/>
  <c r="G22" i="9" s="1"/>
  <c r="F11" i="9"/>
  <c r="F20" i="9" s="1"/>
  <c r="F22" i="9" s="1"/>
  <c r="E11" i="9"/>
  <c r="E20" i="9" s="1"/>
  <c r="E22" i="9" s="1"/>
  <c r="D11" i="9"/>
  <c r="D20" i="9" s="1"/>
  <c r="D22" i="9" s="1"/>
  <c r="C11" i="9"/>
  <c r="B11" i="9"/>
  <c r="B20" i="9" s="1"/>
  <c r="H10" i="9"/>
  <c r="H9" i="9"/>
  <c r="H11" i="9" l="1"/>
  <c r="I9" i="9" s="1"/>
  <c r="D24" i="9"/>
  <c r="E24" i="9"/>
  <c r="B22" i="9"/>
  <c r="B24" i="9" s="1"/>
  <c r="G24" i="9"/>
  <c r="C20" i="9"/>
  <c r="C22" i="9" s="1"/>
  <c r="C24" i="9" s="1"/>
  <c r="F24" i="9"/>
  <c r="I10" i="9" l="1"/>
  <c r="I11" i="9" s="1"/>
  <c r="H20" i="9"/>
  <c r="H22" i="9" l="1"/>
  <c r="H24" i="9" l="1"/>
  <c r="I15" i="9"/>
  <c r="I16" i="9"/>
  <c r="I17" i="9"/>
  <c r="I19" i="9"/>
  <c r="I18" i="9"/>
  <c r="I21" i="9"/>
  <c r="I20" i="9"/>
  <c r="I22" i="9" l="1"/>
  <c r="C14" i="2" l="1"/>
  <c r="D14" i="2"/>
  <c r="F14" i="2" s="1"/>
  <c r="E14" i="2"/>
  <c r="F11" i="2"/>
  <c r="F12" i="2"/>
  <c r="F13" i="2"/>
  <c r="H7" i="2"/>
  <c r="F7" i="2"/>
  <c r="D7" i="2"/>
  <c r="B7" i="2"/>
</calcChain>
</file>

<file path=xl/sharedStrings.xml><?xml version="1.0" encoding="utf-8"?>
<sst xmlns="http://schemas.openxmlformats.org/spreadsheetml/2006/main" count="716" uniqueCount="446">
  <si>
    <t>+</t>
  </si>
  <si>
    <r>
      <rPr>
        <sz val="11"/>
        <color theme="1"/>
        <rFont val="Arial"/>
        <family val="2"/>
      </rPr>
      <t>–</t>
    </r>
  </si>
  <si>
    <r>
      <rPr>
        <sz val="11"/>
        <color theme="1"/>
        <rFont val="Arial"/>
        <family val="2"/>
      </rPr>
      <t>х</t>
    </r>
  </si>
  <si>
    <t>÷</t>
  </si>
  <si>
    <t>Jan</t>
  </si>
  <si>
    <t>Feb</t>
  </si>
  <si>
    <t>Mar</t>
  </si>
  <si>
    <t>Sales</t>
  </si>
  <si>
    <t>Interest</t>
  </si>
  <si>
    <t>Dividends</t>
  </si>
  <si>
    <t>Total</t>
  </si>
  <si>
    <t>AutoFill:</t>
  </si>
  <si>
    <t>January</t>
  </si>
  <si>
    <t>Mon</t>
  </si>
  <si>
    <t>Monday</t>
  </si>
  <si>
    <t>Apr</t>
  </si>
  <si>
    <t>February</t>
  </si>
  <si>
    <t>March</t>
  </si>
  <si>
    <t>April</t>
  </si>
  <si>
    <t>Tue</t>
  </si>
  <si>
    <t>Wed</t>
  </si>
  <si>
    <t>Thu</t>
  </si>
  <si>
    <t>Tuesday</t>
  </si>
  <si>
    <t>Wednesday</t>
  </si>
  <si>
    <t>Thursday</t>
  </si>
  <si>
    <t>Functions</t>
  </si>
  <si>
    <t>na</t>
  </si>
  <si>
    <t>Average Function</t>
  </si>
  <si>
    <t>Average Formula</t>
  </si>
  <si>
    <t>=AVERAGE(G5:G8)</t>
  </si>
  <si>
    <t>Count Cells Containing Numbers:</t>
  </si>
  <si>
    <t>Count Function</t>
  </si>
  <si>
    <t>Minimum and Maximum Values</t>
  </si>
  <si>
    <t>Min Function</t>
  </si>
  <si>
    <t>Max Function</t>
  </si>
  <si>
    <t>The IF Function</t>
  </si>
  <si>
    <t>State</t>
  </si>
  <si>
    <t>CT</t>
  </si>
  <si>
    <t>Subtotal</t>
  </si>
  <si>
    <t>Sales tax</t>
  </si>
  <si>
    <t>Shipping Cost</t>
  </si>
  <si>
    <t>Sales Tax</t>
  </si>
  <si>
    <t>Shipping</t>
  </si>
  <si>
    <t>Returns one of two possibilities depending on a condition.</t>
  </si>
  <si>
    <t>The PMT Function</t>
  </si>
  <si>
    <t>Calculates the monthly payment on a constant interest rate loan</t>
  </si>
  <si>
    <t>=PMT( interest rate per month, number of months, principal )</t>
  </si>
  <si>
    <t>Principal</t>
  </si>
  <si>
    <t>Term</t>
  </si>
  <si>
    <t>Payment</t>
  </si>
  <si>
    <t>Absolute References</t>
  </si>
  <si>
    <t>Absolute Cell References do not change when a formula is copied</t>
  </si>
  <si>
    <t>Growth Rate</t>
  </si>
  <si>
    <t>Branch A</t>
  </si>
  <si>
    <t>Branch B</t>
  </si>
  <si>
    <t>Branch C</t>
  </si>
  <si>
    <t>Current</t>
  </si>
  <si>
    <t>&lt;- Multiply Growth Rate times Current amounts</t>
  </si>
  <si>
    <t>Quantity</t>
  </si>
  <si>
    <t>Description</t>
  </si>
  <si>
    <t>Price</t>
  </si>
  <si>
    <t>Code</t>
  </si>
  <si>
    <t>Loaf of bread</t>
  </si>
  <si>
    <t>Soccer balls</t>
  </si>
  <si>
    <t>Tax</t>
  </si>
  <si>
    <t>Grand Total</t>
  </si>
  <si>
    <t>T</t>
  </si>
  <si>
    <t>G</t>
  </si>
  <si>
    <t xml:space="preserve">&lt;-- Use an IF function to calculate sales tax: </t>
  </si>
  <si>
    <t>Income</t>
  </si>
  <si>
    <t>Person</t>
  </si>
  <si>
    <t>May</t>
  </si>
  <si>
    <t>Jun</t>
  </si>
  <si>
    <t>% of Total</t>
  </si>
  <si>
    <t>Rachael</t>
  </si>
  <si>
    <t>Jeremy</t>
  </si>
  <si>
    <t>Expenses</t>
  </si>
  <si>
    <t>Category</t>
  </si>
  <si>
    <t>Rent</t>
  </si>
  <si>
    <t>Auto Loan</t>
  </si>
  <si>
    <t>Utilities</t>
  </si>
  <si>
    <t>Groceries</t>
  </si>
  <si>
    <t>TV</t>
  </si>
  <si>
    <t>Misc</t>
  </si>
  <si>
    <t>Net Income</t>
  </si>
  <si>
    <t>Savings</t>
  </si>
  <si>
    <t>Average</t>
  </si>
  <si>
    <t>Percent of Total</t>
  </si>
  <si>
    <t>Allen Family Annual Budget - 2019</t>
  </si>
  <si>
    <t>Second Session Workbook</t>
  </si>
  <si>
    <t>Rich Malloy</t>
  </si>
  <si>
    <t>Tech Help Today</t>
  </si>
  <si>
    <t>www.techhelptoday.com</t>
  </si>
  <si>
    <t>In this session, we'll be covering the following topics:</t>
  </si>
  <si>
    <t>Absolute vs. Relative References</t>
  </si>
  <si>
    <t>Hiding Columns</t>
  </si>
  <si>
    <t>Company Sales Report</t>
  </si>
  <si>
    <t>A Personal Budget</t>
  </si>
  <si>
    <r>
      <t xml:space="preserve">Homework </t>
    </r>
    <r>
      <rPr>
        <sz val="12"/>
        <color theme="1"/>
        <rFont val="Arial"/>
        <family val="2"/>
      </rPr>
      <t>—</t>
    </r>
    <r>
      <rPr>
        <sz val="12"/>
        <color theme="1"/>
        <rFont val="Times New Roman"/>
        <family val="1"/>
      </rPr>
      <t xml:space="preserve"> Your Own Budget</t>
    </r>
  </si>
  <si>
    <t>A Review of Formulas</t>
  </si>
  <si>
    <t>Fill in the yellow cells with the required formula.</t>
  </si>
  <si>
    <t>AutoFill the Series of Values:</t>
  </si>
  <si>
    <t>See the next sheet for the solutions.</t>
  </si>
  <si>
    <t>There Are Two Ways to Calculate an Average:</t>
  </si>
  <si>
    <t>The function is easier</t>
  </si>
  <si>
    <r>
      <t>Use the</t>
    </r>
    <r>
      <rPr>
        <i/>
        <sz val="11"/>
        <color theme="1"/>
        <rFont val="Calibri"/>
        <family val="2"/>
        <scheme val="minor"/>
      </rPr>
      <t xml:space="preserve"> </t>
    </r>
    <r>
      <rPr>
        <b/>
        <i/>
        <sz val="11"/>
        <color theme="1"/>
        <rFont val="Calibri"/>
        <family val="2"/>
        <scheme val="minor"/>
      </rPr>
      <t>fx</t>
    </r>
    <r>
      <rPr>
        <i/>
        <sz val="11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(Insert Function) button to make it easier to enter functions</t>
    </r>
  </si>
  <si>
    <t>Burke</t>
  </si>
  <si>
    <t>Chon</t>
  </si>
  <si>
    <t>Clarke</t>
  </si>
  <si>
    <t>Pattinson</t>
  </si>
  <si>
    <t>Serratos</t>
  </si>
  <si>
    <t>Stewart</t>
  </si>
  <si>
    <t>Gonzales</t>
  </si>
  <si>
    <t>Savings Rate</t>
  </si>
  <si>
    <t>Savings Rate:</t>
  </si>
  <si>
    <t>Homework: Create Your Own Personal Expense Budget</t>
  </si>
  <si>
    <t>Jul</t>
  </si>
  <si>
    <t>Aug</t>
  </si>
  <si>
    <t>Sep</t>
  </si>
  <si>
    <t>Oct</t>
  </si>
  <si>
    <t>Nov</t>
  </si>
  <si>
    <t>Dec</t>
  </si>
  <si>
    <t>Round Off Extra Decimal Places</t>
  </si>
  <si>
    <t>Value</t>
  </si>
  <si>
    <t>Dec. Places</t>
  </si>
  <si>
    <t>Time and Date Functions</t>
  </si>
  <si>
    <t>Today's Date</t>
  </si>
  <si>
    <t>The Time Now</t>
  </si>
  <si>
    <t>Also, check the Status Bar</t>
  </si>
  <si>
    <t>Formats for Money</t>
  </si>
  <si>
    <t>Values</t>
  </si>
  <si>
    <t>Accounting</t>
  </si>
  <si>
    <t>Currency</t>
  </si>
  <si>
    <t>Number</t>
  </si>
  <si>
    <t>Custom Date Formats</t>
  </si>
  <si>
    <t>Format</t>
  </si>
  <si>
    <t>Formatted Date</t>
  </si>
  <si>
    <t>Zip Codes</t>
  </si>
  <si>
    <t>Zip</t>
  </si>
  <si>
    <t>06854</t>
  </si>
  <si>
    <t>Use an apostrophe or the Zip Code format</t>
  </si>
  <si>
    <t>Number and Date Formats</t>
  </si>
  <si>
    <r>
      <t xml:space="preserve">Allen Family Annual Budget - 2019 - </t>
    </r>
    <r>
      <rPr>
        <i/>
        <sz val="18"/>
        <color theme="3"/>
        <rFont val="Calibri Light"/>
        <family val="2"/>
        <scheme val="major"/>
      </rPr>
      <t>Formatted</t>
    </r>
  </si>
  <si>
    <t>Tax Rate</t>
  </si>
  <si>
    <t>Growth</t>
  </si>
  <si>
    <t>To designate an Absolute Reference, use a dollar sign, as in $A$6, or the F4 key</t>
  </si>
  <si>
    <t>Sales Tax in an Invoice</t>
  </si>
  <si>
    <t>Dozen eggs</t>
  </si>
  <si>
    <t xml:space="preserve">       Tax = blue cell * green cell if Code = T, otherwise 0</t>
  </si>
  <si>
    <t>&lt;-- Sum the yellow tax cells</t>
  </si>
  <si>
    <t>Zip Code Format</t>
  </si>
  <si>
    <t>Apostrophe Prefix</t>
  </si>
  <si>
    <t>There are several different formats for money, dates, and zip codes</t>
  </si>
  <si>
    <t>Functions make it easier to create complicated formulas</t>
  </si>
  <si>
    <t>All functions have parentheses</t>
  </si>
  <si>
    <r>
      <t xml:space="preserve">Most but not all functions have </t>
    </r>
    <r>
      <rPr>
        <b/>
        <i/>
        <sz val="11"/>
        <color theme="1"/>
        <rFont val="Calibri"/>
        <family val="2"/>
        <scheme val="minor"/>
      </rPr>
      <t>arguments</t>
    </r>
    <r>
      <rPr>
        <i/>
        <sz val="11"/>
        <color theme="1"/>
        <rFont val="Calibri"/>
        <family val="2"/>
        <scheme val="minor"/>
      </rPr>
      <t xml:space="preserve"> between the parentheses</t>
    </r>
  </si>
  <si>
    <r>
      <t xml:space="preserve">For help with functions, use the </t>
    </r>
    <r>
      <rPr>
        <b/>
        <i/>
        <sz val="11"/>
        <color theme="1"/>
        <rFont val="Calibri"/>
        <family val="2"/>
        <scheme val="minor"/>
      </rPr>
      <t>Insert Function (fx)</t>
    </r>
    <r>
      <rPr>
        <i/>
        <sz val="11"/>
        <color theme="1"/>
        <rFont val="Calibri"/>
        <family val="2"/>
        <scheme val="minor"/>
      </rPr>
      <t xml:space="preserve"> button</t>
    </r>
  </si>
  <si>
    <t>Apply the indicated custom format to the yellow cells</t>
  </si>
  <si>
    <t>Apply the indicated format to the yellow cells:</t>
  </si>
  <si>
    <t>Item</t>
  </si>
  <si>
    <t>3/4/2019</t>
  </si>
  <si>
    <t>Mar 4</t>
  </si>
  <si>
    <t>March 4</t>
  </si>
  <si>
    <t>Note: m: month; d: day; yy: 2-digit year, mmm: 3-letter month; dd: 2-digit day</t>
  </si>
  <si>
    <t>Minutes</t>
  </si>
  <si>
    <t>Downloads</t>
  </si>
  <si>
    <t>Charge</t>
  </si>
  <si>
    <t>Fed Tax</t>
  </si>
  <si>
    <t>State Tax</t>
  </si>
  <si>
    <t>Line Charge</t>
  </si>
  <si>
    <t>Total Tax</t>
  </si>
  <si>
    <t>East Branch</t>
  </si>
  <si>
    <t>West Branch</t>
  </si>
  <si>
    <t>Totals</t>
  </si>
  <si>
    <t>Click: Home &gt; Find &amp; Select &gt; Formulas</t>
  </si>
  <si>
    <t>Click: Formulas &gt; Show Formulas</t>
  </si>
  <si>
    <t>Hide Columns and Rows</t>
  </si>
  <si>
    <t>To Hide a Column (or Row):</t>
  </si>
  <si>
    <t>Right-click the column letter (or row number)</t>
  </si>
  <si>
    <t>Choose: Hide</t>
  </si>
  <si>
    <t>To Unhide a Column (or Row):</t>
  </si>
  <si>
    <t>Select the columns (or rows) around the hidden item</t>
  </si>
  <si>
    <t>Right-click a selected item</t>
  </si>
  <si>
    <t>Choose: Unhide</t>
  </si>
  <si>
    <t>Format Text and Numbers</t>
  </si>
  <si>
    <t>Summary of Mobile Phone Charges</t>
  </si>
  <si>
    <t>The fastest way to format text is to use Cell Styles</t>
  </si>
  <si>
    <t>Click: Home &gt; Cell Styles</t>
  </si>
  <si>
    <t>Or click the "More" button in the Styles group</t>
  </si>
  <si>
    <t>Choose the desired style</t>
  </si>
  <si>
    <t>Select a cell or range of cells</t>
  </si>
  <si>
    <t>Summary of Cellular Phone Charges</t>
  </si>
  <si>
    <t>Conditional Formatting</t>
  </si>
  <si>
    <t>Highlights numbers meeting a particular condition</t>
  </si>
  <si>
    <t>To use Conditional Formatting:</t>
  </si>
  <si>
    <t>Select a cell or cell range</t>
  </si>
  <si>
    <t>Click: Home &gt; Conditional Formatting</t>
  </si>
  <si>
    <t>Choose the desired option</t>
  </si>
  <si>
    <t>[Note the number on this sheet will change automatically.]</t>
  </si>
  <si>
    <t>Max</t>
  </si>
  <si>
    <t>Functions and Absolute References</t>
  </si>
  <si>
    <t>Fill in the Appropriate Functions</t>
  </si>
  <si>
    <t>Use Absolute References to calculate  % of Total</t>
  </si>
  <si>
    <t>Cell Styles</t>
  </si>
  <si>
    <r>
      <t xml:space="preserve">A Review of Formulas - </t>
    </r>
    <r>
      <rPr>
        <sz val="18"/>
        <color rgb="FFC00000"/>
        <rFont val="Calibri Light"/>
        <family val="2"/>
        <scheme val="major"/>
      </rPr>
      <t>Solutions</t>
    </r>
  </si>
  <si>
    <t>=(D9+D10+D11+D12)/4</t>
  </si>
  <si>
    <t>=COUNT(D18:D21)</t>
  </si>
  <si>
    <t>=MIN(D27:D29)</t>
  </si>
  <si>
    <t>=MAX(H27:H29)</t>
  </si>
  <si>
    <t>N</t>
  </si>
  <si>
    <t>The Personal Budget</t>
  </si>
  <si>
    <t>The most important spreadsheet you will create</t>
  </si>
  <si>
    <t>Plan out your income and expenses for a year</t>
  </si>
  <si>
    <r>
      <t xml:space="preserve">The Personal Budget </t>
    </r>
    <r>
      <rPr>
        <sz val="18"/>
        <color theme="3"/>
        <rFont val="Calibri"/>
        <family val="2"/>
      </rPr>
      <t xml:space="preserve">— </t>
    </r>
    <r>
      <rPr>
        <sz val="18"/>
        <color rgb="FFC00000"/>
        <rFont val="Calibri"/>
        <family val="2"/>
      </rPr>
      <t>Solution</t>
    </r>
  </si>
  <si>
    <t>Formats &amp; Functions</t>
  </si>
  <si>
    <t>Date</t>
  </si>
  <si>
    <t>Debit</t>
  </si>
  <si>
    <t>Clear</t>
  </si>
  <si>
    <t>Credit</t>
  </si>
  <si>
    <t>Balance</t>
  </si>
  <si>
    <t>Dry cleaners</t>
  </si>
  <si>
    <t>Cable TV</t>
  </si>
  <si>
    <t>ATM cash withdrawal</t>
  </si>
  <si>
    <t>Utility bill</t>
  </si>
  <si>
    <t>Deposit</t>
  </si>
  <si>
    <t>Review of Last Session's Homework</t>
  </si>
  <si>
    <t>A Check Register</t>
  </si>
  <si>
    <t>1.</t>
  </si>
  <si>
    <t>Edit the yellow cells so that they have the same text as the blue cells:</t>
  </si>
  <si>
    <t>Inc.</t>
  </si>
  <si>
    <t>Profit</t>
  </si>
  <si>
    <t>Proof</t>
  </si>
  <si>
    <t>Inc.Profit0.255</t>
  </si>
  <si>
    <t>2.</t>
  </si>
  <si>
    <t>Use the Fill Handle to insert February and March into the yellow cells:</t>
  </si>
  <si>
    <t>JanuaryFebruaryMarch</t>
  </si>
  <si>
    <t>Insert formulas into the yellow cells as described:</t>
  </si>
  <si>
    <t>3.</t>
  </si>
  <si>
    <t>Add the Bonus to the Salary</t>
  </si>
  <si>
    <t>Salary</t>
  </si>
  <si>
    <t>Bonus</t>
  </si>
  <si>
    <t>4.</t>
  </si>
  <si>
    <t>Subtract Expense from Income</t>
  </si>
  <si>
    <t>Expense</t>
  </si>
  <si>
    <t>Net</t>
  </si>
  <si>
    <t>5.</t>
  </si>
  <si>
    <t>Divide the Increase by the Total</t>
  </si>
  <si>
    <t>Increase</t>
  </si>
  <si>
    <t>% Increase</t>
  </si>
  <si>
    <t>6.</t>
  </si>
  <si>
    <t>Multiply the Tip % times the Subtotal</t>
  </si>
  <si>
    <t>Tip %</t>
  </si>
  <si>
    <t>Tip Amt</t>
  </si>
  <si>
    <t>7.</t>
  </si>
  <si>
    <t>Subtract the two tax amounts from the Gross</t>
  </si>
  <si>
    <t>Gross</t>
  </si>
  <si>
    <t>Fed. Tax</t>
  </si>
  <si>
    <t>8.</t>
  </si>
  <si>
    <t>Add all three quarters together</t>
  </si>
  <si>
    <t>Q1</t>
  </si>
  <si>
    <t>Q2</t>
  </si>
  <si>
    <t>Q3</t>
  </si>
  <si>
    <t>9.</t>
  </si>
  <si>
    <t>Average the amounts for the three days</t>
  </si>
  <si>
    <t>10.</t>
  </si>
  <si>
    <t>Copy the Jan Net formula to Feb and Mar</t>
  </si>
  <si>
    <t>Region</t>
  </si>
  <si>
    <t>150150150</t>
  </si>
  <si>
    <t>Review Homework 1</t>
  </si>
  <si>
    <t>When to Use Parentheses in Formulas</t>
  </si>
  <si>
    <t>In most simple formulas, parentheses are not needed.</t>
  </si>
  <si>
    <t>= A3 + B4</t>
  </si>
  <si>
    <t>is better than</t>
  </si>
  <si>
    <t>= ( A3 + B4 )</t>
  </si>
  <si>
    <t>Standard</t>
  </si>
  <si>
    <t>Excel</t>
  </si>
  <si>
    <t>Parentheses</t>
  </si>
  <si>
    <t>Exponentiation</t>
  </si>
  <si>
    <t>Multiplication</t>
  </si>
  <si>
    <t xml:space="preserve">Division </t>
  </si>
  <si>
    <t>Addition</t>
  </si>
  <si>
    <t>Subtraction</t>
  </si>
  <si>
    <t>Addition or Subtraction *</t>
  </si>
  <si>
    <t>Multiplication or Division *</t>
  </si>
  <si>
    <t>* Whichever comes first in the formula</t>
  </si>
  <si>
    <r>
      <t xml:space="preserve">Parentheses are needed </t>
    </r>
    <r>
      <rPr>
        <i/>
        <sz val="11"/>
        <color theme="1"/>
        <rFont val="Calibri"/>
        <family val="2"/>
        <scheme val="minor"/>
      </rPr>
      <t>only</t>
    </r>
    <r>
      <rPr>
        <sz val="11"/>
        <color theme="1"/>
        <rFont val="Calibri"/>
        <family val="2"/>
        <scheme val="minor"/>
      </rPr>
      <t xml:space="preserve"> when:</t>
    </r>
  </si>
  <si>
    <r>
      <t xml:space="preserve">B) you want to change the order of operations, as in </t>
    </r>
    <r>
      <rPr>
        <b/>
        <sz val="11"/>
        <color theme="1"/>
        <rFont val="Calibri"/>
        <family val="2"/>
        <scheme val="minor"/>
      </rPr>
      <t>= (D3 + D4 + D5) / 3</t>
    </r>
  </si>
  <si>
    <r>
      <t xml:space="preserve">A) your formula includes a function such as: </t>
    </r>
    <r>
      <rPr>
        <b/>
        <sz val="11"/>
        <color theme="1"/>
        <rFont val="Calibri"/>
        <family val="2"/>
        <scheme val="minor"/>
      </rPr>
      <t>= SUM(D3, D4)</t>
    </r>
  </si>
  <si>
    <t>where you want the addition to occur before the division</t>
  </si>
  <si>
    <t>The default order of operations in Excel differs slightly from standard mathematics:</t>
  </si>
  <si>
    <t>Examples in Excel:</t>
  </si>
  <si>
    <t>= ( 2 + 4 ) / 2</t>
  </si>
  <si>
    <t>= 2 ^ 2 + 1</t>
  </si>
  <si>
    <t>= 2 * 2 + 1</t>
  </si>
  <si>
    <t>= 4 / 2 * 3</t>
  </si>
  <si>
    <t>= 4 - 3 + 1</t>
  </si>
  <si>
    <t>Formula</t>
  </si>
  <si>
    <t>Result</t>
  </si>
  <si>
    <t>Mathematics (PEMDAS)</t>
  </si>
  <si>
    <t>Center, Middle Align, Increase Indent, Wrap Text, Merge &amp; Center</t>
  </si>
  <si>
    <t>Scroll down to see the desired formats</t>
  </si>
  <si>
    <t>Formatted version</t>
  </si>
  <si>
    <t>Line Charges</t>
  </si>
  <si>
    <t>Federal Taxes</t>
  </si>
  <si>
    <t>State Taxes</t>
  </si>
  <si>
    <t>Total Taxes</t>
  </si>
  <si>
    <t>Increase Font Size, Bold, Fill Color, Font Color, All Borders</t>
  </si>
  <si>
    <t>There are several useful formatting controls in the Home tab</t>
  </si>
  <si>
    <t>Scroll down to see the desired cell styles</t>
  </si>
  <si>
    <t>The version is formatted with the Cell Styles: Accent 1, 20% Accent 1, 20% Accent 3, Heading 3, and Accounting ($)</t>
  </si>
  <si>
    <t>Phone Charges</t>
  </si>
  <si>
    <t>Comma</t>
  </si>
  <si>
    <t>Format Code</t>
  </si>
  <si>
    <t>m/dd/yy</t>
  </si>
  <si>
    <t>mmm d</t>
  </si>
  <si>
    <t>mmmm d</t>
  </si>
  <si>
    <t>yyyymmdd</t>
  </si>
  <si>
    <t>Monday 3/4</t>
  </si>
  <si>
    <t>dddd m/d</t>
  </si>
  <si>
    <t>Short Date</t>
  </si>
  <si>
    <t>Finish this Personal Budget</t>
  </si>
  <si>
    <t>Format the Expenses table to look like the Income Table</t>
  </si>
  <si>
    <t>See the Budget 2 sheet for the desired result</t>
  </si>
  <si>
    <t>Set up the appropriate formulas in the missing cells</t>
  </si>
  <si>
    <t>Plan out your income and expenses for a year (or a half year in this case)</t>
  </si>
  <si>
    <t>Finish this Sales Report</t>
  </si>
  <si>
    <r>
      <rPr>
        <b/>
        <i/>
        <sz val="11"/>
        <color theme="1"/>
        <rFont val="Calibri"/>
        <family val="2"/>
        <scheme val="minor"/>
      </rPr>
      <t>Rule of Thumb</t>
    </r>
    <r>
      <rPr>
        <i/>
        <sz val="11"/>
        <color theme="1"/>
        <rFont val="Calibri"/>
        <family val="2"/>
        <scheme val="minor"/>
      </rPr>
      <t xml:space="preserve">: Any cell reference to a "long-distance" cell (different row </t>
    </r>
    <r>
      <rPr>
        <b/>
        <i/>
        <sz val="11"/>
        <color theme="1"/>
        <rFont val="Calibri"/>
        <family val="2"/>
        <scheme val="minor"/>
      </rPr>
      <t>and</t>
    </r>
    <r>
      <rPr>
        <i/>
        <sz val="11"/>
        <color theme="1"/>
        <rFont val="Calibri"/>
        <family val="2"/>
        <scheme val="minor"/>
      </rPr>
      <t xml:space="preserve"> column) should be Absolute</t>
    </r>
  </si>
  <si>
    <t>Microsoft Excel</t>
  </si>
  <si>
    <t>Where Are the Formulas?</t>
  </si>
  <si>
    <t>Always be careful not to delete formulas accidentally</t>
  </si>
  <si>
    <t>But, where are the formulas?</t>
  </si>
  <si>
    <t>Copyright 2021, Tech Help Today LLC</t>
  </si>
  <si>
    <t>Printing a Worksheet</t>
  </si>
  <si>
    <t>How to Make a Worksheet Fit on a Piece of Paper</t>
  </si>
  <si>
    <t>Margins</t>
  </si>
  <si>
    <t>Adjust left and right margins to 1/2 inch</t>
  </si>
  <si>
    <t>The Page Layout Tab</t>
  </si>
  <si>
    <t>The Print Preview Screen</t>
  </si>
  <si>
    <t>Click: Print Layout &gt; Margins &gt; Custom Margins</t>
  </si>
  <si>
    <t>Set the Left and Right margins to 1/2 inch</t>
  </si>
  <si>
    <t>Week 1</t>
  </si>
  <si>
    <t>Week 2</t>
  </si>
  <si>
    <t>Week 3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</si>
  <si>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</si>
  <si>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</si>
  <si>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</si>
  <si>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</si>
  <si>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</si>
  <si>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</si>
  <si>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</si>
  <si>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</si>
  <si>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</si>
  <si>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</si>
  <si>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</si>
  <si>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</si>
  <si>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</si>
  <si>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</si>
  <si>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</si>
  <si>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Week 19</t>
  </si>
  <si>
    <t>Week 20</t>
  </si>
  <si>
    <t>Weekly Sales Report</t>
  </si>
  <si>
    <t>Weeks 1-20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</si>
  <si>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</si>
  <si>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</si>
  <si>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</si>
  <si>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</si>
  <si>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</si>
  <si>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</si>
  <si>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</si>
  <si>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</si>
  <si>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</si>
  <si>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</si>
  <si>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</si>
  <si>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</si>
  <si>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</si>
  <si>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</si>
  <si>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</si>
  <si>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</si>
  <si>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</si>
  <si>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</si>
  <si>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</si>
  <si>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</si>
  <si>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Week 41</t>
  </si>
  <si>
    <t>Week 42</t>
  </si>
  <si>
    <t>Week 43</t>
  </si>
  <si>
    <t>Week 44</t>
  </si>
  <si>
    <t>Week 45</t>
  </si>
  <si>
    <t>Week 46</t>
  </si>
  <si>
    <t>Week 47</t>
  </si>
  <si>
    <t>Week 48</t>
  </si>
  <si>
    <t>Week 49</t>
  </si>
  <si>
    <t>Week 50</t>
  </si>
  <si>
    <t>Week 51</t>
  </si>
  <si>
    <t>Week 52</t>
  </si>
  <si>
    <t>Set the Print Area</t>
  </si>
  <si>
    <t>When you do not want to print the whole worksheet</t>
  </si>
  <si>
    <t>Select the area to print</t>
  </si>
  <si>
    <t>Click: Page Layout &gt; Print Area &gt; Select Print Area</t>
  </si>
  <si>
    <t>To avoid wasted space on the printed page</t>
  </si>
  <si>
    <t>Landscape Orientation</t>
  </si>
  <si>
    <t>Most worksheets are better in the wide Landscape mode than Portrait</t>
  </si>
  <si>
    <t>Click: Page Layout &gt; Orientation &gt; Landscape</t>
  </si>
  <si>
    <t>Scaling a Worksheet to Fit</t>
  </si>
  <si>
    <t>Reduce a worksheet so that it is one page wide</t>
  </si>
  <si>
    <t>Click: Page Layout &gt; Width &gt; 1 page</t>
  </si>
  <si>
    <t>Repeat Column Headers on Subsequent Pages</t>
  </si>
  <si>
    <t>So that readers can identify which column is which</t>
  </si>
  <si>
    <t>Click the row number of the row containing Column Headers</t>
  </si>
  <si>
    <t>Click: OK</t>
  </si>
  <si>
    <t>Click: Page Layout &gt; Print Titles</t>
  </si>
  <si>
    <t>Click: Rows to repeat at top</t>
  </si>
  <si>
    <t>Task: Adjust the previous worksheet so that it will print on only two pages</t>
  </si>
  <si>
    <t>Page Headers and Footers</t>
  </si>
  <si>
    <t>These help to identify where a worksheet from and who created it</t>
  </si>
  <si>
    <t xml:space="preserve">Click: Insert &gt; Header &amp; Footer </t>
  </si>
  <si>
    <t>(Or, click: Insert &gt; Text &gt; Header &amp; Footer)</t>
  </si>
  <si>
    <t>The view changes to the Page Layout view</t>
  </si>
  <si>
    <t>At the top of the page, add desired text to the Left, Center, and Right Header areas</t>
  </si>
  <si>
    <t>Do similar at the bottom of the page for Footers</t>
  </si>
  <si>
    <t>Click: View &gt; Normal</t>
  </si>
  <si>
    <r>
      <t xml:space="preserve">Almost all printing adjustments can be made on the </t>
    </r>
    <r>
      <rPr>
        <b/>
        <sz val="11"/>
        <color theme="1"/>
        <rFont val="Calibri"/>
        <family val="2"/>
        <scheme val="minor"/>
      </rPr>
      <t>Page Layout</t>
    </r>
    <r>
      <rPr>
        <sz val="11"/>
        <color theme="1"/>
        <rFont val="Calibri"/>
        <family val="2"/>
        <scheme val="minor"/>
      </rPr>
      <t xml:space="preserve"> tab</t>
    </r>
  </si>
  <si>
    <r>
      <t xml:space="preserve">Almost all printing adjustments can also be made on the </t>
    </r>
    <r>
      <rPr>
        <b/>
        <sz val="11"/>
        <color theme="1"/>
        <rFont val="Calibri"/>
        <family val="2"/>
        <scheme val="minor"/>
      </rPr>
      <t>Print Preview</t>
    </r>
    <r>
      <rPr>
        <sz val="11"/>
        <color theme="1"/>
        <rFont val="Calibri"/>
        <family val="2"/>
        <scheme val="minor"/>
      </rPr>
      <t xml:space="preserve"> screen</t>
    </r>
  </si>
  <si>
    <t>Click buttons for File Name, and Sheet Name</t>
  </si>
  <si>
    <t>Click any cell to leave Header/Footer mode</t>
  </si>
  <si>
    <t>Type your name and click buttons for Current Date and Page Number</t>
  </si>
  <si>
    <t>Soup bowls</t>
  </si>
  <si>
    <t>Note: The more time and effort you spend on this, the more benefits you will receive</t>
  </si>
  <si>
    <t>ü</t>
  </si>
  <si>
    <t>Number Format list box, Accounting Style, Percent Style, Comma Style, Increase/Decrease Decimal</t>
  </si>
  <si>
    <r>
      <t xml:space="preserve">The </t>
    </r>
    <r>
      <rPr>
        <b/>
        <i/>
        <sz val="12"/>
        <color theme="1"/>
        <rFont val="Calibri"/>
        <family val="2"/>
        <scheme val="minor"/>
      </rPr>
      <t>Home</t>
    </r>
    <r>
      <rPr>
        <i/>
        <sz val="12"/>
        <color theme="1"/>
        <rFont val="Calibri"/>
        <family val="2"/>
        <scheme val="minor"/>
      </rPr>
      <t xml:space="preserve"> tab is divided into several </t>
    </r>
    <r>
      <rPr>
        <b/>
        <i/>
        <sz val="12"/>
        <color theme="1"/>
        <rFont val="Calibri"/>
        <family val="2"/>
        <scheme val="minor"/>
      </rPr>
      <t>Groups</t>
    </r>
    <r>
      <rPr>
        <i/>
        <sz val="12"/>
        <color theme="1"/>
        <rFont val="Calibri"/>
        <family val="2"/>
        <scheme val="minor"/>
      </rPr>
      <t>:</t>
    </r>
  </si>
  <si>
    <r>
      <t xml:space="preserve">The </t>
    </r>
    <r>
      <rPr>
        <b/>
        <i/>
        <sz val="11"/>
        <color rgb="FF0070C0"/>
        <rFont val="Calibri"/>
        <family val="2"/>
        <scheme val="minor"/>
      </rPr>
      <t>Font</t>
    </r>
    <r>
      <rPr>
        <b/>
        <i/>
        <sz val="11"/>
        <color theme="1"/>
        <rFont val="Calibri"/>
        <family val="2"/>
        <scheme val="minor"/>
      </rPr>
      <t xml:space="preserve"> Group</t>
    </r>
  </si>
  <si>
    <r>
      <t xml:space="preserve">The </t>
    </r>
    <r>
      <rPr>
        <b/>
        <i/>
        <sz val="11"/>
        <color rgb="FF0070C0"/>
        <rFont val="Calibri"/>
        <family val="2"/>
        <scheme val="minor"/>
      </rPr>
      <t>Alignment</t>
    </r>
    <r>
      <rPr>
        <b/>
        <i/>
        <sz val="11"/>
        <color theme="1"/>
        <rFont val="Calibri"/>
        <family val="2"/>
        <scheme val="minor"/>
      </rPr>
      <t xml:space="preserve"> Group</t>
    </r>
  </si>
  <si>
    <r>
      <t xml:space="preserve">The </t>
    </r>
    <r>
      <rPr>
        <b/>
        <i/>
        <sz val="11"/>
        <color rgb="FF0070C0"/>
        <rFont val="Calibri"/>
        <family val="2"/>
        <scheme val="minor"/>
      </rPr>
      <t>Number</t>
    </r>
    <r>
      <rPr>
        <b/>
        <i/>
        <sz val="11"/>
        <color theme="1"/>
        <rFont val="Calibri"/>
        <family val="2"/>
        <scheme val="minor"/>
      </rPr>
      <t xml:space="preserve"> Group </t>
    </r>
  </si>
  <si>
    <t>Use the Above Tools to Format This Summary of Mobile Phone Charges</t>
  </si>
  <si>
    <t>To use Cell Styles:</t>
  </si>
  <si>
    <t>Use Styles to Format This Summary of Cellular Phone Charges</t>
  </si>
  <si>
    <t>Two Methods to Find Formulas:</t>
  </si>
  <si>
    <t>=ROUND(D19,2)</t>
  </si>
  <si>
    <t>=ROUND(D19,0)</t>
  </si>
  <si>
    <t>=TODAY()</t>
  </si>
  <si>
    <t>=NOW()</t>
  </si>
  <si>
    <t>If CT resident, then 6.35% * Subtotal, otherwise 0</t>
  </si>
  <si>
    <t>=IF(C7 = "CT", 6.35% * C8, 0)</t>
  </si>
  <si>
    <t>=IF(C14&lt;$50, $10, 0)</t>
  </si>
  <si>
    <t>If Subtotal less than $50, then $10, otherwise zero</t>
  </si>
  <si>
    <t>Solutions: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</si>
</sst>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%"/>
    <numFmt numFmtId="166" formatCode="m/dd/yy"/>
    <numFmt numFmtId="167" formatCode="&quot;$&quot;#,##0.00"/>
    <numFmt numFmtId="168" formatCode="_(* #,##0_);_(* \(#,##0\);_(* &quot;-&quot;??_);_(@_)"/>
  </numFmts>
  <fonts count="4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i/>
      <sz val="15"/>
      <color theme="3"/>
      <name val="Calibri"/>
      <family val="2"/>
      <scheme val="minor"/>
    </font>
    <font>
      <i/>
      <sz val="18"/>
      <color theme="3"/>
      <name val="Calibri Light"/>
      <family val="2"/>
      <scheme val="maj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8"/>
      <color theme="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2"/>
      <color theme="1"/>
      <name val="Arial"/>
      <family val="2"/>
    </font>
    <font>
      <sz val="18"/>
      <color theme="1"/>
      <name val="Arial"/>
      <family val="2"/>
    </font>
    <font>
      <u/>
      <sz val="12"/>
      <color theme="10"/>
      <name val="Calibri"/>
      <family val="2"/>
      <scheme val="minor"/>
    </font>
    <font>
      <sz val="12"/>
      <color theme="1"/>
      <name val="Times New Roman"/>
      <family val="1"/>
    </font>
    <font>
      <sz val="12"/>
      <color theme="1"/>
      <name val="Arial"/>
      <family val="2"/>
    </font>
    <font>
      <b/>
      <i/>
      <sz val="12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rgb="FFC00000"/>
      <name val="Calibri Light"/>
      <family val="2"/>
      <scheme val="major"/>
    </font>
    <font>
      <i/>
      <sz val="11"/>
      <color rgb="FFC00000"/>
      <name val="Calibri"/>
      <family val="2"/>
      <scheme val="minor"/>
    </font>
    <font>
      <sz val="16"/>
      <color rgb="FFC00000"/>
      <name val="Webdings"/>
      <family val="1"/>
      <charset val="2"/>
    </font>
    <font>
      <sz val="18"/>
      <color theme="3"/>
      <name val="Calibri"/>
      <family val="2"/>
    </font>
    <font>
      <sz val="18"/>
      <color rgb="FFC00000"/>
      <name val="Calibri"/>
      <family val="2"/>
    </font>
    <font>
      <sz val="14"/>
      <color theme="1"/>
      <name val="Arial"/>
      <family val="2"/>
    </font>
    <font>
      <b/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Arial"/>
      <family val="2"/>
    </font>
    <font>
      <u/>
      <sz val="14"/>
      <color theme="10"/>
      <name val="Arial"/>
      <family val="2"/>
    </font>
    <font>
      <b/>
      <sz val="24"/>
      <color theme="1"/>
      <name val="Arial"/>
      <family val="2"/>
    </font>
    <font>
      <sz val="8"/>
      <name val="Calibri"/>
      <family val="2"/>
      <scheme val="minor"/>
    </font>
    <font>
      <sz val="11"/>
      <color rgb="FF00B050"/>
      <name val="Wingdings"/>
      <charset val="2"/>
    </font>
    <font>
      <b/>
      <i/>
      <sz val="11"/>
      <color rgb="FF0070C0"/>
      <name val="Calibri"/>
      <family val="2"/>
      <scheme val="minor"/>
    </font>
    <font>
      <b/>
      <i/>
      <sz val="11"/>
      <color rgb="FFC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002060"/>
        <bgColor indexed="64"/>
      </patternFill>
    </fill>
    <fill>
      <patternFill patternType="solid">
        <fgColor rgb="FFC5DD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</fills>
  <borders count="3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/>
      <top/>
      <bottom style="thick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0691854609822"/>
      </top>
      <bottom style="thin">
        <color theme="0" tint="-0.14990691854609822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6" applyNumberFormat="0" applyFill="0" applyAlignment="0" applyProtection="0"/>
    <xf numFmtId="0" fontId="3" fillId="0" borderId="7" applyNumberFormat="0" applyFill="0" applyAlignment="0" applyProtection="0"/>
    <xf numFmtId="0" fontId="11" fillId="0" borderId="0"/>
    <xf numFmtId="0" fontId="12" fillId="0" borderId="0" applyNumberFormat="0" applyFill="0" applyBorder="0" applyAlignment="0" applyProtection="0"/>
    <xf numFmtId="0" fontId="2" fillId="3" borderId="0" applyNumberFormat="0" applyBorder="0" applyAlignment="0" applyProtection="0"/>
    <xf numFmtId="0" fontId="17" fillId="0" borderId="0" applyNumberFormat="0" applyFill="0" applyBorder="0" applyAlignment="0" applyProtection="0"/>
    <xf numFmtId="0" fontId="21" fillId="0" borderId="23" applyNumberFormat="0" applyFill="0" applyAlignment="0" applyProtection="0"/>
    <xf numFmtId="43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33" fillId="11" borderId="0" applyNumberFormat="0" applyBorder="0" applyAlignment="0" applyProtection="0"/>
    <xf numFmtId="0" fontId="2" fillId="12" borderId="0" applyNumberFormat="0" applyBorder="0" applyAlignment="0" applyProtection="0"/>
  </cellStyleXfs>
  <cellXfs count="231">
    <xf numFmtId="0" fontId="0" fillId="0" borderId="0" xfId="0"/>
    <xf numFmtId="0" fontId="0" fillId="0" borderId="0" xfId="0" quotePrefix="1"/>
    <xf numFmtId="0" fontId="0" fillId="0" borderId="0" xfId="0" quotePrefix="1" applyAlignment="1">
      <alignment horizontal="right"/>
    </xf>
    <xf numFmtId="0" fontId="0" fillId="0" borderId="1" xfId="0" applyBorder="1"/>
    <xf numFmtId="0" fontId="3" fillId="0" borderId="0" xfId="0" applyFont="1"/>
    <xf numFmtId="0" fontId="0" fillId="2" borderId="2" xfId="0" applyFill="1" applyBorder="1"/>
    <xf numFmtId="0" fontId="0" fillId="2" borderId="3" xfId="0" applyFill="1" applyBorder="1"/>
    <xf numFmtId="0" fontId="5" fillId="0" borderId="0" xfId="0" applyFont="1"/>
    <xf numFmtId="0" fontId="6" fillId="0" borderId="0" xfId="0" applyFont="1"/>
    <xf numFmtId="0" fontId="6" fillId="0" borderId="0" xfId="0" quotePrefix="1" applyFont="1"/>
    <xf numFmtId="0" fontId="0" fillId="2" borderId="4" xfId="0" applyFill="1" applyBorder="1"/>
    <xf numFmtId="2" fontId="0" fillId="0" borderId="0" xfId="0" applyNumberFormat="1"/>
    <xf numFmtId="9" fontId="0" fillId="0" borderId="0" xfId="0" applyNumberFormat="1"/>
    <xf numFmtId="0" fontId="0" fillId="2" borderId="5" xfId="0" applyFill="1" applyBorder="1"/>
    <xf numFmtId="3" fontId="0" fillId="0" borderId="0" xfId="0" applyNumberFormat="1"/>
    <xf numFmtId="165" fontId="0" fillId="0" borderId="0" xfId="2" applyNumberFormat="1" applyFont="1"/>
    <xf numFmtId="165" fontId="0" fillId="0" borderId="0" xfId="0" applyNumberFormat="1"/>
    <xf numFmtId="0" fontId="9" fillId="0" borderId="6" xfId="4" applyFont="1"/>
    <xf numFmtId="3" fontId="3" fillId="0" borderId="7" xfId="5" applyNumberFormat="1"/>
    <xf numFmtId="0" fontId="0" fillId="0" borderId="0" xfId="0" applyAlignment="1">
      <alignment horizontal="left" indent="1"/>
    </xf>
    <xf numFmtId="0" fontId="3" fillId="2" borderId="3" xfId="0" applyFont="1" applyFill="1" applyBorder="1"/>
    <xf numFmtId="0" fontId="11" fillId="0" borderId="0" xfId="6"/>
    <xf numFmtId="0" fontId="13" fillId="0" borderId="0" xfId="7" applyFont="1" applyAlignment="1">
      <alignment horizontal="left"/>
    </xf>
    <xf numFmtId="0" fontId="14" fillId="0" borderId="0" xfId="6" applyFont="1" applyAlignment="1">
      <alignment horizontal="left" vertical="center"/>
    </xf>
    <xf numFmtId="0" fontId="11" fillId="0" borderId="0" xfId="6" applyAlignment="1">
      <alignment vertical="center"/>
    </xf>
    <xf numFmtId="0" fontId="2" fillId="0" borderId="0" xfId="6" applyFont="1"/>
    <xf numFmtId="2" fontId="2" fillId="0" borderId="0" xfId="6" applyNumberFormat="1" applyFont="1"/>
    <xf numFmtId="10" fontId="0" fillId="0" borderId="0" xfId="0" applyNumberFormat="1" applyAlignment="1">
      <alignment horizontal="center"/>
    </xf>
    <xf numFmtId="0" fontId="11" fillId="4" borderId="0" xfId="6" applyFill="1"/>
    <xf numFmtId="0" fontId="11" fillId="5" borderId="0" xfId="6" applyFill="1"/>
    <xf numFmtId="0" fontId="15" fillId="5" borderId="0" xfId="6" applyFont="1" applyFill="1" applyAlignment="1">
      <alignment horizontal="center" vertical="center"/>
    </xf>
    <xf numFmtId="0" fontId="16" fillId="5" borderId="0" xfId="6" applyFont="1" applyFill="1" applyAlignment="1">
      <alignment horizontal="center" vertical="center"/>
    </xf>
    <xf numFmtId="0" fontId="11" fillId="6" borderId="0" xfId="6" applyFill="1"/>
    <xf numFmtId="164" fontId="0" fillId="0" borderId="3" xfId="1" applyNumberFormat="1" applyFont="1" applyBorder="1"/>
    <xf numFmtId="9" fontId="0" fillId="0" borderId="3" xfId="0" applyNumberFormat="1" applyBorder="1"/>
    <xf numFmtId="0" fontId="0" fillId="0" borderId="3" xfId="0" applyBorder="1"/>
    <xf numFmtId="3" fontId="0" fillId="0" borderId="3" xfId="0" applyNumberFormat="1" applyBorder="1"/>
    <xf numFmtId="0" fontId="2" fillId="0" borderId="0" xfId="0" applyFont="1"/>
    <xf numFmtId="0" fontId="0" fillId="2" borderId="9" xfId="0" applyFill="1" applyBorder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4" fontId="0" fillId="0" borderId="0" xfId="0" applyNumberFormat="1"/>
    <xf numFmtId="14" fontId="0" fillId="0" borderId="0" xfId="0" quotePrefix="1" applyNumberFormat="1" applyAlignment="1">
      <alignment horizontal="right"/>
    </xf>
    <xf numFmtId="16" fontId="0" fillId="0" borderId="0" xfId="0" quotePrefix="1" applyNumberFormat="1" applyAlignment="1">
      <alignment horizontal="right"/>
    </xf>
    <xf numFmtId="0" fontId="0" fillId="0" borderId="0" xfId="0" applyAlignment="1">
      <alignment horizontal="right"/>
    </xf>
    <xf numFmtId="0" fontId="20" fillId="0" borderId="0" xfId="0" applyFont="1"/>
    <xf numFmtId="14" fontId="0" fillId="2" borderId="5" xfId="0" applyNumberFormat="1" applyFill="1" applyBorder="1"/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9" fontId="0" fillId="0" borderId="8" xfId="0" applyNumberFormat="1" applyFill="1" applyBorder="1"/>
    <xf numFmtId="164" fontId="0" fillId="0" borderId="9" xfId="1" applyNumberFormat="1" applyFont="1" applyFill="1" applyBorder="1"/>
    <xf numFmtId="164" fontId="0" fillId="0" borderId="4" xfId="0" applyNumberFormat="1" applyFill="1" applyBorder="1"/>
    <xf numFmtId="10" fontId="0" fillId="7" borderId="11" xfId="0" applyNumberFormat="1" applyFill="1" applyBorder="1"/>
    <xf numFmtId="164" fontId="0" fillId="0" borderId="8" xfId="1" applyNumberFormat="1" applyFont="1" applyFill="1" applyBorder="1"/>
    <xf numFmtId="44" fontId="0" fillId="2" borderId="4" xfId="0" applyNumberFormat="1" applyFill="1" applyBorder="1"/>
    <xf numFmtId="44" fontId="0" fillId="2" borderId="10" xfId="0" applyNumberFormat="1" applyFill="1" applyBorder="1"/>
    <xf numFmtId="0" fontId="11" fillId="6" borderId="0" xfId="6" applyFill="1"/>
    <xf numFmtId="0" fontId="3" fillId="0" borderId="11" xfId="0" applyFont="1" applyBorder="1" applyAlignment="1">
      <alignment horizontal="center"/>
    </xf>
    <xf numFmtId="0" fontId="0" fillId="0" borderId="11" xfId="0" applyBorder="1"/>
    <xf numFmtId="0" fontId="0" fillId="0" borderId="11" xfId="0" applyBorder="1" applyAlignment="1">
      <alignment horizontal="center"/>
    </xf>
    <xf numFmtId="2" fontId="0" fillId="7" borderId="11" xfId="0" applyNumberFormat="1" applyFill="1" applyBorder="1"/>
    <xf numFmtId="0" fontId="0" fillId="2" borderId="11" xfId="0" applyFill="1" applyBorder="1"/>
    <xf numFmtId="2" fontId="0" fillId="0" borderId="11" xfId="0" applyNumberFormat="1" applyBorder="1"/>
    <xf numFmtId="10" fontId="0" fillId="8" borderId="11" xfId="0" applyNumberFormat="1" applyFill="1" applyBorder="1"/>
    <xf numFmtId="10" fontId="0" fillId="0" borderId="11" xfId="0" applyNumberFormat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11" fillId="0" borderId="0" xfId="6"/>
    <xf numFmtId="0" fontId="11" fillId="0" borderId="0" xfId="6"/>
    <xf numFmtId="0" fontId="0" fillId="2" borderId="5" xfId="0" applyFill="1" applyBorder="1" applyAlignment="1">
      <alignment horizontal="center"/>
    </xf>
    <xf numFmtId="166" fontId="0" fillId="0" borderId="0" xfId="0" quotePrefix="1" applyNumberFormat="1" applyAlignment="1">
      <alignment horizontal="right"/>
    </xf>
    <xf numFmtId="0" fontId="11" fillId="6" borderId="15" xfId="6" applyFill="1" applyBorder="1"/>
    <xf numFmtId="0" fontId="11" fillId="6" borderId="16" xfId="6" applyFill="1" applyBorder="1"/>
    <xf numFmtId="0" fontId="11" fillId="6" borderId="17" xfId="6" applyFill="1" applyBorder="1"/>
    <xf numFmtId="0" fontId="11" fillId="6" borderId="18" xfId="6" applyFill="1" applyBorder="1"/>
    <xf numFmtId="0" fontId="11" fillId="6" borderId="19" xfId="6" applyFill="1" applyBorder="1"/>
    <xf numFmtId="0" fontId="18" fillId="6" borderId="0" xfId="6" applyFont="1" applyFill="1" applyBorder="1" applyAlignment="1">
      <alignment horizontal="left" indent="2"/>
    </xf>
    <xf numFmtId="0" fontId="11" fillId="6" borderId="20" xfId="6" applyFill="1" applyBorder="1"/>
    <xf numFmtId="0" fontId="11" fillId="6" borderId="22" xfId="6" applyFill="1" applyBorder="1"/>
    <xf numFmtId="0" fontId="2" fillId="0" borderId="0" xfId="6" applyFont="1" applyAlignment="1">
      <alignment horizontal="left" indent="1"/>
    </xf>
    <xf numFmtId="0" fontId="0" fillId="0" borderId="0" xfId="0" applyAlignment="1">
      <alignment horizontal="left" indent="2"/>
    </xf>
    <xf numFmtId="0" fontId="2" fillId="0" borderId="0" xfId="0" applyFont="1" applyAlignment="1">
      <alignment horizontal="left" indent="2"/>
    </xf>
    <xf numFmtId="4" fontId="2" fillId="0" borderId="0" xfId="6" applyNumberFormat="1" applyFont="1"/>
    <xf numFmtId="4" fontId="11" fillId="0" borderId="0" xfId="6" applyNumberFormat="1"/>
    <xf numFmtId="3" fontId="2" fillId="0" borderId="0" xfId="6" applyNumberFormat="1" applyFont="1"/>
    <xf numFmtId="0" fontId="22" fillId="0" borderId="0" xfId="6" applyFont="1"/>
    <xf numFmtId="0" fontId="21" fillId="0" borderId="23" xfId="10" applyAlignment="1">
      <alignment horizontal="center" wrapText="1"/>
    </xf>
    <xf numFmtId="0" fontId="21" fillId="0" borderId="23" xfId="10"/>
    <xf numFmtId="4" fontId="3" fillId="0" borderId="7" xfId="5" applyNumberFormat="1"/>
    <xf numFmtId="0" fontId="2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0" borderId="7" xfId="5" applyAlignment="1">
      <alignment horizontal="left"/>
    </xf>
    <xf numFmtId="0" fontId="3" fillId="0" borderId="0" xfId="6" applyFont="1"/>
    <xf numFmtId="0" fontId="3" fillId="0" borderId="7" xfId="5" applyAlignment="1">
      <alignment horizontal="left" indent="4"/>
    </xf>
    <xf numFmtId="0" fontId="7" fillId="0" borderId="0" xfId="3" applyAlignment="1"/>
    <xf numFmtId="0" fontId="25" fillId="0" borderId="0" xfId="0" applyFont="1"/>
    <xf numFmtId="0" fontId="26" fillId="0" borderId="0" xfId="0" applyFont="1"/>
    <xf numFmtId="0" fontId="29" fillId="0" borderId="0" xfId="0" applyFont="1"/>
    <xf numFmtId="0" fontId="4" fillId="0" borderId="0" xfId="0" applyFont="1"/>
    <xf numFmtId="0" fontId="4" fillId="0" borderId="0" xfId="0" applyFont="1" applyProtection="1">
      <protection hidden="1"/>
    </xf>
    <xf numFmtId="0" fontId="4" fillId="0" borderId="0" xfId="0" quotePrefix="1" applyFont="1" applyAlignment="1">
      <alignment horizontal="center"/>
    </xf>
    <xf numFmtId="0" fontId="4" fillId="0" borderId="0" xfId="0" applyFont="1" applyAlignment="1">
      <alignment horizontal="center"/>
    </xf>
    <xf numFmtId="0" fontId="4" fillId="7" borderId="24" xfId="0" applyFont="1" applyFill="1" applyBorder="1"/>
    <xf numFmtId="165" fontId="4" fillId="7" borderId="24" xfId="2" applyNumberFormat="1" applyFont="1" applyFill="1" applyBorder="1"/>
    <xf numFmtId="49" fontId="4" fillId="0" borderId="4" xfId="0" applyNumberFormat="1" applyFont="1" applyBorder="1" applyProtection="1">
      <protection locked="0"/>
    </xf>
    <xf numFmtId="0" fontId="4" fillId="9" borderId="3" xfId="0" applyFont="1" applyFill="1" applyBorder="1" applyProtection="1">
      <protection locked="0"/>
    </xf>
    <xf numFmtId="10" fontId="4" fillId="9" borderId="3" xfId="0" applyNumberFormat="1" applyFont="1" applyFill="1" applyBorder="1" applyProtection="1">
      <protection locked="0"/>
    </xf>
    <xf numFmtId="0" fontId="30" fillId="0" borderId="0" xfId="0" applyFon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4" fillId="0" borderId="25" xfId="0" applyFont="1" applyBorder="1"/>
    <xf numFmtId="0" fontId="4" fillId="0" borderId="26" xfId="0" applyFont="1" applyBorder="1"/>
    <xf numFmtId="49" fontId="4" fillId="0" borderId="27" xfId="0" applyNumberFormat="1" applyFont="1" applyBorder="1" applyProtection="1">
      <protection locked="0"/>
    </xf>
    <xf numFmtId="49" fontId="0" fillId="0" borderId="0" xfId="0" applyNumberFormat="1" applyProtection="1">
      <protection hidden="1"/>
    </xf>
    <xf numFmtId="0" fontId="31" fillId="10" borderId="28" xfId="0" applyFont="1" applyFill="1" applyBorder="1" applyAlignment="1">
      <alignment horizontal="center"/>
    </xf>
    <xf numFmtId="0" fontId="31" fillId="10" borderId="29" xfId="0" applyFont="1" applyFill="1" applyBorder="1" applyAlignment="1">
      <alignment horizontal="center"/>
    </xf>
    <xf numFmtId="0" fontId="31" fillId="10" borderId="30" xfId="0" applyFont="1" applyFill="1" applyBorder="1" applyAlignment="1">
      <alignment horizontal="center"/>
    </xf>
    <xf numFmtId="8" fontId="4" fillId="0" borderId="31" xfId="0" applyNumberFormat="1" applyFont="1" applyBorder="1"/>
    <xf numFmtId="8" fontId="4" fillId="0" borderId="32" xfId="0" applyNumberFormat="1" applyFont="1" applyBorder="1"/>
    <xf numFmtId="8" fontId="4" fillId="9" borderId="33" xfId="0" applyNumberFormat="1" applyFont="1" applyFill="1" applyBorder="1" applyProtection="1">
      <protection locked="0"/>
    </xf>
    <xf numFmtId="8" fontId="4" fillId="0" borderId="0" xfId="0" applyNumberFormat="1" applyFont="1"/>
    <xf numFmtId="167" fontId="4" fillId="0" borderId="32" xfId="1" applyNumberFormat="1" applyFont="1" applyBorder="1"/>
    <xf numFmtId="9" fontId="4" fillId="9" borderId="33" xfId="2" applyFont="1" applyFill="1" applyBorder="1" applyProtection="1">
      <protection locked="0"/>
    </xf>
    <xf numFmtId="9" fontId="4" fillId="0" borderId="0" xfId="2" applyFont="1"/>
    <xf numFmtId="9" fontId="4" fillId="0" borderId="32" xfId="2" applyFont="1" applyBorder="1"/>
    <xf numFmtId="0" fontId="31" fillId="10" borderId="34" xfId="0" applyFont="1" applyFill="1" applyBorder="1" applyAlignment="1">
      <alignment horizontal="center"/>
    </xf>
    <xf numFmtId="10" fontId="4" fillId="0" borderId="0" xfId="0" applyNumberFormat="1" applyFont="1"/>
    <xf numFmtId="168" fontId="4" fillId="0" borderId="0" xfId="11" applyNumberFormat="1" applyFont="1"/>
    <xf numFmtId="6" fontId="4" fillId="0" borderId="0" xfId="0" applyNumberFormat="1" applyFont="1"/>
    <xf numFmtId="0" fontId="31" fillId="10" borderId="11" xfId="0" applyFont="1" applyFill="1" applyBorder="1" applyAlignment="1">
      <alignment horizontal="center"/>
    </xf>
    <xf numFmtId="8" fontId="4" fillId="0" borderId="11" xfId="0" applyNumberFormat="1" applyFont="1" applyBorder="1"/>
    <xf numFmtId="8" fontId="4" fillId="6" borderId="11" xfId="0" applyNumberFormat="1" applyFont="1" applyFill="1" applyBorder="1" applyAlignment="1">
      <alignment horizontal="left" indent="1"/>
    </xf>
    <xf numFmtId="8" fontId="4" fillId="9" borderId="11" xfId="0" applyNumberFormat="1" applyFont="1" applyFill="1" applyBorder="1" applyProtection="1">
      <protection locked="0"/>
    </xf>
    <xf numFmtId="0" fontId="30" fillId="0" borderId="0" xfId="0" applyFont="1" applyAlignment="1">
      <alignment horizontal="center"/>
    </xf>
    <xf numFmtId="8" fontId="4" fillId="0" borderId="0" xfId="0" applyNumberFormat="1" applyFont="1" applyProtection="1">
      <protection hidden="1"/>
    </xf>
    <xf numFmtId="0" fontId="5" fillId="0" borderId="0" xfId="6" applyFont="1"/>
    <xf numFmtId="0" fontId="0" fillId="0" borderId="0" xfId="0" applyAlignment="1">
      <alignment horizontal="left" indent="3"/>
    </xf>
    <xf numFmtId="0" fontId="2" fillId="0" borderId="11" xfId="6" applyFont="1" applyBorder="1"/>
    <xf numFmtId="0" fontId="11" fillId="0" borderId="11" xfId="6" applyBorder="1"/>
    <xf numFmtId="2" fontId="2" fillId="0" borderId="11" xfId="6" applyNumberFormat="1" applyFont="1" applyBorder="1"/>
    <xf numFmtId="2" fontId="11" fillId="0" borderId="11" xfId="6" applyNumberFormat="1" applyBorder="1"/>
    <xf numFmtId="167" fontId="2" fillId="0" borderId="11" xfId="6" applyNumberFormat="1" applyFont="1" applyBorder="1"/>
    <xf numFmtId="167" fontId="11" fillId="0" borderId="11" xfId="6" applyNumberFormat="1" applyBorder="1"/>
    <xf numFmtId="44" fontId="3" fillId="0" borderId="11" xfId="6" applyNumberFormat="1" applyFont="1" applyBorder="1"/>
    <xf numFmtId="0" fontId="33" fillId="13" borderId="11" xfId="6" applyFont="1" applyFill="1" applyBorder="1"/>
    <xf numFmtId="0" fontId="32" fillId="13" borderId="11" xfId="6" applyFont="1" applyFill="1" applyBorder="1" applyAlignment="1">
      <alignment horizontal="center" vertical="center" wrapText="1"/>
    </xf>
    <xf numFmtId="0" fontId="34" fillId="13" borderId="11" xfId="6" applyFont="1" applyFill="1" applyBorder="1" applyAlignment="1">
      <alignment horizontal="center" vertical="center" wrapText="1"/>
    </xf>
    <xf numFmtId="0" fontId="3" fillId="14" borderId="11" xfId="6" applyFont="1" applyFill="1" applyBorder="1"/>
    <xf numFmtId="0" fontId="3" fillId="14" borderId="11" xfId="0" applyFont="1" applyFill="1" applyBorder="1" applyAlignment="1">
      <alignment horizontal="left" indent="1"/>
    </xf>
    <xf numFmtId="0" fontId="3" fillId="14" borderId="11" xfId="0" applyFont="1" applyFill="1" applyBorder="1" applyAlignment="1">
      <alignment horizontal="left" indent="2"/>
    </xf>
    <xf numFmtId="0" fontId="3" fillId="14" borderId="11" xfId="0" applyFont="1" applyFill="1" applyBorder="1"/>
    <xf numFmtId="0" fontId="23" fillId="14" borderId="11" xfId="6" applyFont="1" applyFill="1" applyBorder="1" applyAlignment="1">
      <alignment horizontal="left" indent="2"/>
    </xf>
    <xf numFmtId="0" fontId="6" fillId="0" borderId="0" xfId="6" applyFont="1" applyAlignment="1">
      <alignment horizontal="left" indent="1"/>
    </xf>
    <xf numFmtId="0" fontId="5" fillId="0" borderId="0" xfId="6" applyFont="1" applyAlignment="1">
      <alignment horizontal="left"/>
    </xf>
    <xf numFmtId="0" fontId="33" fillId="11" borderId="0" xfId="13"/>
    <xf numFmtId="0" fontId="33" fillId="11" borderId="0" xfId="13" applyAlignment="1">
      <alignment horizontal="center" vertical="center" wrapText="1"/>
    </xf>
    <xf numFmtId="0" fontId="3" fillId="3" borderId="7" xfId="5" applyFill="1" applyAlignment="1">
      <alignment horizontal="left" indent="2"/>
    </xf>
    <xf numFmtId="0" fontId="2" fillId="0" borderId="0" xfId="6" applyFont="1" applyBorder="1"/>
    <xf numFmtId="0" fontId="11" fillId="0" borderId="0" xfId="6" applyBorder="1"/>
    <xf numFmtId="0" fontId="2" fillId="3" borderId="0" xfId="8" applyBorder="1" applyAlignment="1">
      <alignment horizontal="left" indent="1"/>
    </xf>
    <xf numFmtId="0" fontId="2" fillId="12" borderId="0" xfId="14" applyBorder="1"/>
    <xf numFmtId="2" fontId="2" fillId="12" borderId="0" xfId="14" applyNumberFormat="1" applyBorder="1"/>
    <xf numFmtId="44" fontId="3" fillId="12" borderId="7" xfId="5" applyNumberFormat="1" applyFill="1"/>
    <xf numFmtId="0" fontId="21" fillId="3" borderId="23" xfId="10" applyFill="1"/>
    <xf numFmtId="44" fontId="2" fillId="12" borderId="0" xfId="1" applyFill="1" applyBorder="1"/>
    <xf numFmtId="43" fontId="2" fillId="12" borderId="0" xfId="11" applyFill="1" applyBorder="1"/>
    <xf numFmtId="0" fontId="2" fillId="0" borderId="0" xfId="6" applyFont="1" applyBorder="1" applyAlignment="1">
      <alignment horizontal="center" vertical="center" wrapText="1"/>
    </xf>
    <xf numFmtId="0" fontId="11" fillId="0" borderId="0" xfId="6" applyBorder="1" applyAlignment="1">
      <alignment horizontal="center" vertical="center" wrapText="1"/>
    </xf>
    <xf numFmtId="0" fontId="2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Border="1" applyAlignment="1">
      <alignment horizontal="left" indent="2"/>
    </xf>
    <xf numFmtId="0" fontId="0" fillId="0" borderId="0" xfId="0" applyBorder="1"/>
    <xf numFmtId="0" fontId="11" fillId="0" borderId="0" xfId="6" applyBorder="1" applyAlignment="1">
      <alignment horizontal="left" indent="2"/>
    </xf>
    <xf numFmtId="168" fontId="2" fillId="12" borderId="0" xfId="11" applyNumberFormat="1" applyFill="1" applyBorder="1"/>
    <xf numFmtId="168" fontId="3" fillId="12" borderId="7" xfId="11" applyNumberFormat="1" applyFont="1" applyFill="1" applyBorder="1"/>
    <xf numFmtId="1" fontId="2" fillId="0" borderId="11" xfId="6" applyNumberFormat="1" applyFont="1" applyBorder="1"/>
    <xf numFmtId="168" fontId="3" fillId="0" borderId="11" xfId="11" applyNumberFormat="1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0" fillId="2" borderId="4" xfId="0" applyFill="1" applyBorder="1" applyAlignment="1">
      <alignment horizontal="center"/>
    </xf>
    <xf numFmtId="14" fontId="0" fillId="0" borderId="0" xfId="0" applyNumberFormat="1" applyAlignment="1">
      <alignment horizontal="right"/>
    </xf>
    <xf numFmtId="3" fontId="0" fillId="2" borderId="5" xfId="12" applyNumberFormat="1" applyFont="1" applyFill="1" applyBorder="1"/>
    <xf numFmtId="0" fontId="33" fillId="11" borderId="0" xfId="13" applyAlignment="1">
      <alignment horizontal="center"/>
    </xf>
    <xf numFmtId="0" fontId="2" fillId="12" borderId="0" xfId="14"/>
    <xf numFmtId="0" fontId="2" fillId="12" borderId="0" xfId="14" applyAlignment="1">
      <alignment horizontal="left" indent="1"/>
    </xf>
    <xf numFmtId="0" fontId="3" fillId="12" borderId="7" xfId="5" applyFill="1"/>
    <xf numFmtId="3" fontId="3" fillId="12" borderId="7" xfId="5" applyNumberFormat="1" applyFill="1"/>
    <xf numFmtId="168" fontId="2" fillId="12" borderId="0" xfId="11" applyNumberFormat="1" applyFill="1"/>
    <xf numFmtId="41" fontId="2" fillId="12" borderId="0" xfId="12" applyFill="1"/>
    <xf numFmtId="165" fontId="2" fillId="12" borderId="0" xfId="2" applyNumberFormat="1" applyFill="1"/>
    <xf numFmtId="165" fontId="3" fillId="12" borderId="7" xfId="2" applyNumberFormat="1" applyFont="1" applyFill="1" applyBorder="1"/>
    <xf numFmtId="0" fontId="9" fillId="0" borderId="0" xfId="4" applyFont="1" applyBorder="1"/>
    <xf numFmtId="41" fontId="3" fillId="12" borderId="7" xfId="12" applyFont="1" applyFill="1" applyBorder="1"/>
    <xf numFmtId="9" fontId="2" fillId="12" borderId="0" xfId="14" applyNumberFormat="1"/>
    <xf numFmtId="41" fontId="3" fillId="12" borderId="7" xfId="5" applyNumberFormat="1" applyFill="1"/>
    <xf numFmtId="9" fontId="3" fillId="12" borderId="7" xfId="5" applyNumberFormat="1" applyFill="1"/>
    <xf numFmtId="0" fontId="8" fillId="0" borderId="6" xfId="4"/>
    <xf numFmtId="0" fontId="0" fillId="0" borderId="0" xfId="0" applyFont="1" applyAlignment="1">
      <alignment horizontal="left" indent="1"/>
    </xf>
    <xf numFmtId="0" fontId="11" fillId="0" borderId="0" xfId="6" applyAlignment="1">
      <alignment horizontal="left" indent="1"/>
    </xf>
    <xf numFmtId="0" fontId="20" fillId="0" borderId="0" xfId="6" applyFont="1"/>
    <xf numFmtId="164" fontId="0" fillId="2" borderId="4" xfId="0" applyNumberFormat="1" applyFill="1" applyBorder="1"/>
    <xf numFmtId="164" fontId="0" fillId="2" borderId="10" xfId="0" applyNumberFormat="1" applyFill="1" applyBorder="1"/>
    <xf numFmtId="0" fontId="36" fillId="5" borderId="0" xfId="6" applyFont="1" applyFill="1" applyAlignment="1">
      <alignment horizontal="center" vertical="center"/>
    </xf>
    <xf numFmtId="0" fontId="29" fillId="5" borderId="0" xfId="6" applyFont="1" applyFill="1" applyAlignment="1">
      <alignment horizontal="center" vertical="center"/>
    </xf>
    <xf numFmtId="0" fontId="37" fillId="5" borderId="0" xfId="9" applyFont="1" applyFill="1" applyAlignment="1">
      <alignment horizontal="center" vertical="center"/>
    </xf>
    <xf numFmtId="0" fontId="38" fillId="5" borderId="0" xfId="6" applyFont="1" applyFill="1" applyAlignment="1">
      <alignment horizontal="center" vertical="center"/>
    </xf>
    <xf numFmtId="0" fontId="0" fillId="0" borderId="0" xfId="6" applyFont="1"/>
    <xf numFmtId="0" fontId="0" fillId="15" borderId="11" xfId="0" applyFill="1" applyBorder="1"/>
    <xf numFmtId="14" fontId="0" fillId="0" borderId="11" xfId="0" applyNumberFormat="1" applyBorder="1"/>
    <xf numFmtId="0" fontId="40" fillId="0" borderId="11" xfId="0" applyFont="1" applyBorder="1" applyAlignment="1">
      <alignment horizontal="center"/>
    </xf>
    <xf numFmtId="43" fontId="0" fillId="15" borderId="11" xfId="11" applyFont="1" applyFill="1" applyBorder="1"/>
    <xf numFmtId="43" fontId="0" fillId="0" borderId="11" xfId="11" applyFont="1" applyBorder="1"/>
    <xf numFmtId="0" fontId="18" fillId="6" borderId="0" xfId="6" applyFont="1" applyFill="1" applyAlignment="1">
      <alignment horizontal="left" indent="2"/>
    </xf>
    <xf numFmtId="0" fontId="18" fillId="6" borderId="0" xfId="6" applyFont="1" applyFill="1" applyBorder="1" applyAlignment="1">
      <alignment horizontal="left" indent="2"/>
    </xf>
    <xf numFmtId="0" fontId="18" fillId="6" borderId="21" xfId="6" applyFont="1" applyFill="1" applyBorder="1" applyAlignment="1">
      <alignment horizontal="left" indent="2"/>
    </xf>
    <xf numFmtId="0" fontId="11" fillId="6" borderId="0" xfId="6" applyFill="1"/>
    <xf numFmtId="0" fontId="18" fillId="6" borderId="0" xfId="6" applyFont="1" applyFill="1" applyBorder="1"/>
    <xf numFmtId="0" fontId="1" fillId="6" borderId="0" xfId="6" applyFont="1" applyFill="1" applyAlignment="1">
      <alignment horizontal="center"/>
    </xf>
    <xf numFmtId="0" fontId="11" fillId="6" borderId="0" xfId="6" applyFill="1" applyAlignment="1">
      <alignment horizontal="center"/>
    </xf>
    <xf numFmtId="0" fontId="7" fillId="0" borderId="0" xfId="3" applyAlignment="1"/>
    <xf numFmtId="0" fontId="7" fillId="0" borderId="0" xfId="3"/>
    <xf numFmtId="0" fontId="35" fillId="0" borderId="1" xfId="6" applyFont="1" applyBorder="1" applyAlignment="1">
      <alignment horizontal="center"/>
    </xf>
    <xf numFmtId="0" fontId="8" fillId="0" borderId="6" xfId="4" applyAlignment="1">
      <alignment horizontal="center"/>
    </xf>
    <xf numFmtId="0" fontId="21" fillId="0" borderId="23" xfId="10" applyAlignment="1">
      <alignment horizontal="center"/>
    </xf>
    <xf numFmtId="0" fontId="7" fillId="0" borderId="0" xfId="3" applyAlignment="1">
      <alignment horizontal="center"/>
    </xf>
    <xf numFmtId="0" fontId="7" fillId="0" borderId="0" xfId="3" applyBorder="1"/>
    <xf numFmtId="0" fontId="14" fillId="0" borderId="0" xfId="0" quotePrefix="1" applyFont="1"/>
    <xf numFmtId="0" fontId="6" fillId="0" borderId="0" xfId="0" applyFont="1" applyAlignment="1">
      <alignment horizontal="left"/>
    </xf>
    <xf numFmtId="8" fontId="0" fillId="2" borderId="3" xfId="0" applyNumberFormat="1" applyFont="1" applyFill="1" applyBorder="1"/>
    <xf numFmtId="0" fontId="42" fillId="0" borderId="0" xfId="0" applyFont="1"/>
  </cellXfs>
  <cellStyles count="15">
    <cellStyle name="20% - Accent1" xfId="8" builtinId="30"/>
    <cellStyle name="20% - Accent3" xfId="14" builtinId="38"/>
    <cellStyle name="Accent1" xfId="13" builtinId="29"/>
    <cellStyle name="Comma" xfId="11" builtinId="3"/>
    <cellStyle name="Comma [0]" xfId="12" builtinId="6"/>
    <cellStyle name="Currency" xfId="1" builtinId="4"/>
    <cellStyle name="Heading 1" xfId="4" builtinId="16"/>
    <cellStyle name="Heading 3" xfId="10" builtinId="18"/>
    <cellStyle name="Hyperlink 2" xfId="9" xr:uid="{00000000-0005-0000-0000-000004000000}"/>
    <cellStyle name="Normal" xfId="0" builtinId="0"/>
    <cellStyle name="Normal 2" xfId="6" xr:uid="{00000000-0005-0000-0000-000006000000}"/>
    <cellStyle name="Percent" xfId="2" builtinId="5"/>
    <cellStyle name="Title" xfId="3" builtinId="15"/>
    <cellStyle name="Title 2" xfId="7" xr:uid="{00000000-0005-0000-0000-000009000000}"/>
    <cellStyle name="Total" xfId="5" builtinId="25"/>
  </cellStyles>
  <dxfs count="12">
    <dxf>
      <fill>
        <patternFill>
          <bgColor rgb="FFFFFF66"/>
        </patternFill>
      </fill>
    </dxf>
    <dxf>
      <fill>
        <patternFill>
          <bgColor rgb="FFFFFF66"/>
        </patternFill>
      </fill>
    </dxf>
    <dxf>
      <numFmt numFmtId="165" formatCode="0.0%"/>
    </dxf>
    <dxf>
      <numFmt numFmtId="165" formatCode="0.0%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numFmt numFmtId="168" formatCode="_(* #,##0_);_(* \(#,##0\);_(* &quot;-&quot;??_);_(@_)"/>
    </dxf>
    <dxf>
      <alignment horizontal="left" vertical="bottom" textRotation="0" wrapText="0" relativeIndent="1" justifyLastLine="0" shrinkToFit="0" readingOrder="0"/>
    </dxf>
  </dxfs>
  <tableStyles count="0" defaultTableStyle="TableStyleMedium2" defaultPivotStyle="PivotStyleLight16"/>
  <colors>
    <mruColors>
      <color rgb="FFCCFFCC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12701</xdr:colOff>
      <xdr:row>0</xdr:row>
      <xdr:rowOff>190500</xdr:rowOff>
    </xdr:from>
    <xdr:to>
      <xdr:col>3</xdr:col>
      <xdr:colOff>5365</xdr:colOff>
      <xdr:row>9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A9506-D1F2-4E16-9815-CFBF68CD1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5651" y="190500"/>
          <a:ext cx="4631339" cy="38385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IncBudget2" displayName="IncBudget2" ref="A8:I11" totalsRowCount="1" headerRowCellStyle="Accent1" totalsRowCellStyle="Total">
  <tableColumns count="9">
    <tableColumn id="1" xr3:uid="{00000000-0010-0000-0100-000001000000}" name="Person" totalsRowLabel="Total" dataDxfId="11" dataCellStyle="20% - Accent3" totalsRowCellStyle="Total"/>
    <tableColumn id="2" xr3:uid="{00000000-0010-0000-0100-000002000000}" name="Jan" totalsRowFunction="sum" dataDxfId="10" dataCellStyle="Comma" totalsRowCellStyle="Total"/>
    <tableColumn id="3" xr3:uid="{00000000-0010-0000-0100-000003000000}" name="Feb" totalsRowFunction="sum" dataDxfId="9" dataCellStyle="Comma" totalsRowCellStyle="Total"/>
    <tableColumn id="4" xr3:uid="{00000000-0010-0000-0100-000004000000}" name="Mar" totalsRowFunction="sum" dataDxfId="8" dataCellStyle="Comma" totalsRowCellStyle="Total"/>
    <tableColumn id="5" xr3:uid="{00000000-0010-0000-0100-000005000000}" name="Apr" totalsRowFunction="sum" dataDxfId="7" dataCellStyle="Comma" totalsRowCellStyle="Total"/>
    <tableColumn id="6" xr3:uid="{00000000-0010-0000-0100-000006000000}" name="May" totalsRowFunction="sum" dataDxfId="6" dataCellStyle="Comma" totalsRowCellStyle="Total"/>
    <tableColumn id="7" xr3:uid="{00000000-0010-0000-0100-000007000000}" name="Jun" totalsRowFunction="sum" dataDxfId="5" dataCellStyle="Comma" totalsRowCellStyle="Total"/>
    <tableColumn id="8" xr3:uid="{00000000-0010-0000-0100-000008000000}" name="Total" totalsRowFunction="sum" dataDxfId="4" dataCellStyle="Comma" totalsRowCellStyle="Total">
      <calculatedColumnFormula>SUM(B9:G9)</calculatedColumnFormula>
    </tableColumn>
    <tableColumn id="9" xr3:uid="{00000000-0010-0000-0100-000009000000}" name="% of Total" totalsRowFunction="sum" dataDxfId="3" dataCellStyle="Percent" totalsRowCellStyle="Total">
      <calculatedColumnFormula>IncBudget2[[#This Row],[Total]]/IncBudget2[[#Totals],[Total]]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ExpBudget2" displayName="ExpBudget2" ref="A14:I22" totalsRowCount="1" headerRowCellStyle="Accent1" totalsRowCellStyle="Total">
  <tableColumns count="9">
    <tableColumn id="1" xr3:uid="{00000000-0010-0000-0200-000001000000}" name="Category" totalsRowLabel="Total" dataCellStyle="20% - Accent3" totalsRowCellStyle="Total"/>
    <tableColumn id="2" xr3:uid="{00000000-0010-0000-0200-000002000000}" name="Jan" totalsRowFunction="sum" dataCellStyle="Comma [0]" totalsRowCellStyle="Total"/>
    <tableColumn id="3" xr3:uid="{00000000-0010-0000-0200-000003000000}" name="Feb" totalsRowFunction="sum" dataCellStyle="Comma [0]" totalsRowCellStyle="Total"/>
    <tableColumn id="4" xr3:uid="{00000000-0010-0000-0200-000004000000}" name="Mar" totalsRowFunction="sum" dataCellStyle="Comma [0]" totalsRowCellStyle="Total"/>
    <tableColumn id="5" xr3:uid="{00000000-0010-0000-0200-000005000000}" name="Apr" totalsRowFunction="sum" dataCellStyle="Comma [0]" totalsRowCellStyle="Total"/>
    <tableColumn id="6" xr3:uid="{00000000-0010-0000-0200-000006000000}" name="May" totalsRowFunction="sum" dataCellStyle="Comma [0]" totalsRowCellStyle="Total"/>
    <tableColumn id="7" xr3:uid="{00000000-0010-0000-0200-000007000000}" name="Jun" totalsRowFunction="sum" dataCellStyle="Comma [0]" totalsRowCellStyle="Total"/>
    <tableColumn id="8" xr3:uid="{00000000-0010-0000-0200-000008000000}" name="Total" totalsRowFunction="sum" dataCellStyle="Comma [0]" totalsRowCellStyle="Total">
      <calculatedColumnFormula>SUM(B15:G15)</calculatedColumnFormula>
    </tableColumn>
    <tableColumn id="9" xr3:uid="{00000000-0010-0000-0200-000009000000}" name="% of Total" totalsRowFunction="sum" dataDxfId="2" dataCellStyle="Percent" totalsRowCellStyle="Total">
      <calculatedColumnFormula>ExpBudget2[[#This Row],[Total]]/ExpBudget2[[#Totals],[Total]]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techhelptoday.com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5"/>
  <sheetViews>
    <sheetView tabSelected="1" zoomScale="120" zoomScaleNormal="120" workbookViewId="0">
      <selection activeCell="B12" sqref="B12:C12"/>
    </sheetView>
  </sheetViews>
  <sheetFormatPr defaultColWidth="12.42578125" defaultRowHeight="15.75" x14ac:dyDescent="0.25"/>
  <cols>
    <col min="1" max="1" width="3.85546875" style="21" customWidth="1"/>
    <col min="2" max="2" width="64.42578125" style="21" customWidth="1"/>
    <col min="3" max="3" width="69.42578125" style="21" customWidth="1"/>
    <col min="4" max="4" width="3.85546875" style="21" customWidth="1"/>
    <col min="5" max="9" width="12.42578125" style="32"/>
    <col min="10" max="16384" width="12.42578125" style="21"/>
  </cols>
  <sheetData>
    <row r="1" spans="1:9" x14ac:dyDescent="0.25">
      <c r="A1" s="28"/>
      <c r="B1" s="28"/>
      <c r="C1" s="28"/>
      <c r="D1" s="28"/>
    </row>
    <row r="2" spans="1:9" ht="60.95" customHeight="1" x14ac:dyDescent="0.25">
      <c r="A2" s="28"/>
      <c r="B2" s="29"/>
      <c r="D2" s="28"/>
    </row>
    <row r="3" spans="1:9" ht="35.1" customHeight="1" x14ac:dyDescent="0.25">
      <c r="A3" s="28"/>
      <c r="B3" s="30" t="s">
        <v>327</v>
      </c>
      <c r="D3" s="28"/>
    </row>
    <row r="4" spans="1:9" ht="33" customHeight="1" x14ac:dyDescent="0.25">
      <c r="A4" s="28"/>
      <c r="B4" s="203" t="s">
        <v>89</v>
      </c>
      <c r="D4" s="28"/>
    </row>
    <row r="5" spans="1:9" ht="42.95" customHeight="1" x14ac:dyDescent="0.25">
      <c r="A5" s="28"/>
      <c r="B5" s="206" t="s">
        <v>214</v>
      </c>
      <c r="D5" s="28"/>
    </row>
    <row r="6" spans="1:9" ht="29.1" customHeight="1" x14ac:dyDescent="0.25">
      <c r="A6" s="28"/>
      <c r="B6" s="31" t="s">
        <v>90</v>
      </c>
      <c r="D6" s="28"/>
    </row>
    <row r="7" spans="1:9" ht="24" customHeight="1" x14ac:dyDescent="0.25">
      <c r="A7" s="28"/>
      <c r="B7" s="204" t="s">
        <v>91</v>
      </c>
      <c r="D7" s="28"/>
    </row>
    <row r="8" spans="1:9" ht="24" customHeight="1" x14ac:dyDescent="0.25">
      <c r="A8" s="28"/>
      <c r="B8" s="205" t="s">
        <v>92</v>
      </c>
      <c r="D8" s="28"/>
    </row>
    <row r="9" spans="1:9" ht="54" customHeight="1" x14ac:dyDescent="0.25">
      <c r="A9" s="28"/>
      <c r="B9" s="29"/>
      <c r="D9" s="28"/>
    </row>
    <row r="10" spans="1:9" x14ac:dyDescent="0.25">
      <c r="A10" s="28"/>
      <c r="B10" s="28"/>
      <c r="C10" s="28"/>
      <c r="D10" s="28"/>
    </row>
    <row r="11" spans="1:9" x14ac:dyDescent="0.25">
      <c r="A11" s="32"/>
      <c r="B11" s="216"/>
      <c r="C11" s="216"/>
      <c r="D11" s="32"/>
    </row>
    <row r="12" spans="1:9" s="69" customFormat="1" ht="16.5" thickBot="1" x14ac:dyDescent="0.3">
      <c r="A12" s="57"/>
      <c r="B12" s="218" t="s">
        <v>331</v>
      </c>
      <c r="C12" s="219"/>
      <c r="D12" s="57"/>
      <c r="E12" s="57"/>
      <c r="F12" s="57"/>
      <c r="G12" s="57"/>
      <c r="H12" s="57"/>
      <c r="I12" s="57"/>
    </row>
    <row r="13" spans="1:9" s="69" customFormat="1" x14ac:dyDescent="0.25">
      <c r="A13" s="73"/>
      <c r="B13" s="74"/>
      <c r="C13" s="74"/>
      <c r="D13" s="75"/>
      <c r="E13" s="57"/>
      <c r="F13" s="57"/>
      <c r="G13" s="57"/>
      <c r="H13" s="57"/>
      <c r="I13" s="57"/>
    </row>
    <row r="14" spans="1:9" x14ac:dyDescent="0.25">
      <c r="A14" s="76"/>
      <c r="B14" s="217" t="s">
        <v>93</v>
      </c>
      <c r="C14" s="217"/>
      <c r="D14" s="77"/>
    </row>
    <row r="15" spans="1:9" ht="22.5" customHeight="1" x14ac:dyDescent="0.25">
      <c r="A15" s="76"/>
      <c r="B15" s="214" t="s">
        <v>99</v>
      </c>
      <c r="C15" s="214"/>
      <c r="D15" s="77"/>
    </row>
    <row r="16" spans="1:9" x14ac:dyDescent="0.25">
      <c r="A16" s="76"/>
      <c r="B16" s="214" t="s">
        <v>25</v>
      </c>
      <c r="C16" s="214"/>
      <c r="D16" s="77"/>
    </row>
    <row r="17" spans="1:4" x14ac:dyDescent="0.25">
      <c r="A17" s="76"/>
      <c r="B17" s="214" t="s">
        <v>35</v>
      </c>
      <c r="C17" s="214"/>
      <c r="D17" s="77"/>
    </row>
    <row r="18" spans="1:4" x14ac:dyDescent="0.25">
      <c r="A18" s="76"/>
      <c r="B18" s="214" t="s">
        <v>44</v>
      </c>
      <c r="C18" s="214"/>
      <c r="D18" s="77"/>
    </row>
    <row r="19" spans="1:4" x14ac:dyDescent="0.25">
      <c r="A19" s="76"/>
      <c r="B19" s="214" t="s">
        <v>94</v>
      </c>
      <c r="C19" s="214"/>
      <c r="D19" s="77"/>
    </row>
    <row r="20" spans="1:4" x14ac:dyDescent="0.25">
      <c r="A20" s="76"/>
      <c r="B20" s="78" t="s">
        <v>141</v>
      </c>
      <c r="C20" s="78"/>
      <c r="D20" s="77"/>
    </row>
    <row r="21" spans="1:4" x14ac:dyDescent="0.25">
      <c r="A21" s="76"/>
      <c r="B21" s="214" t="s">
        <v>95</v>
      </c>
      <c r="C21" s="214"/>
      <c r="D21" s="77"/>
    </row>
    <row r="22" spans="1:4" x14ac:dyDescent="0.25">
      <c r="A22" s="76"/>
      <c r="B22" s="214" t="s">
        <v>96</v>
      </c>
      <c r="C22" s="214"/>
      <c r="D22" s="77"/>
    </row>
    <row r="23" spans="1:4" x14ac:dyDescent="0.25">
      <c r="A23" s="76"/>
      <c r="B23" s="214" t="s">
        <v>97</v>
      </c>
      <c r="C23" s="214"/>
      <c r="D23" s="77"/>
    </row>
    <row r="24" spans="1:4" x14ac:dyDescent="0.25">
      <c r="A24" s="76"/>
      <c r="B24" s="214" t="s">
        <v>98</v>
      </c>
      <c r="C24" s="214"/>
      <c r="D24" s="77"/>
    </row>
    <row r="25" spans="1:4" x14ac:dyDescent="0.25">
      <c r="A25" s="76"/>
      <c r="B25" s="214"/>
      <c r="C25" s="214"/>
      <c r="D25" s="77"/>
    </row>
    <row r="26" spans="1:4" x14ac:dyDescent="0.25">
      <c r="A26" s="76"/>
      <c r="B26" s="214"/>
      <c r="C26" s="214"/>
      <c r="D26" s="77"/>
    </row>
    <row r="27" spans="1:4" x14ac:dyDescent="0.25">
      <c r="A27" s="76"/>
      <c r="B27" s="214"/>
      <c r="C27" s="214"/>
      <c r="D27" s="77"/>
    </row>
    <row r="28" spans="1:4" ht="16.5" thickBot="1" x14ac:dyDescent="0.3">
      <c r="A28" s="79"/>
      <c r="B28" s="215"/>
      <c r="C28" s="215"/>
      <c r="D28" s="80"/>
    </row>
    <row r="29" spans="1:4" x14ac:dyDescent="0.25">
      <c r="A29" s="32"/>
      <c r="B29" s="213"/>
      <c r="C29" s="213"/>
      <c r="D29" s="32"/>
    </row>
    <row r="30" spans="1:4" x14ac:dyDescent="0.25">
      <c r="A30" s="32"/>
      <c r="B30" s="213"/>
      <c r="C30" s="213"/>
      <c r="D30" s="32"/>
    </row>
    <row r="31" spans="1:4" x14ac:dyDescent="0.25">
      <c r="A31" s="32"/>
      <c r="B31" s="213"/>
      <c r="C31" s="213"/>
      <c r="D31" s="32"/>
    </row>
    <row r="32" spans="1:4" x14ac:dyDescent="0.25">
      <c r="A32" s="32"/>
      <c r="B32" s="213"/>
      <c r="C32" s="213"/>
      <c r="D32" s="32"/>
    </row>
    <row r="33" spans="1:4" x14ac:dyDescent="0.25">
      <c r="A33" s="32"/>
      <c r="B33" s="32"/>
      <c r="C33" s="32"/>
      <c r="D33" s="32"/>
    </row>
    <row r="34" spans="1:4" x14ac:dyDescent="0.25">
      <c r="A34" s="32"/>
      <c r="B34" s="32"/>
      <c r="C34" s="32"/>
      <c r="D34" s="32"/>
    </row>
    <row r="35" spans="1:4" x14ac:dyDescent="0.25">
      <c r="A35" s="32"/>
      <c r="B35" s="32"/>
      <c r="C35" s="32"/>
      <c r="D35" s="32"/>
    </row>
  </sheetData>
  <mergeCells count="20">
    <mergeCell ref="B25:C25"/>
    <mergeCell ref="B11:C11"/>
    <mergeCell ref="B14:C14"/>
    <mergeCell ref="B15:C15"/>
    <mergeCell ref="B16:C16"/>
    <mergeCell ref="B17:C17"/>
    <mergeCell ref="B18:C18"/>
    <mergeCell ref="B19:C19"/>
    <mergeCell ref="B21:C21"/>
    <mergeCell ref="B22:C22"/>
    <mergeCell ref="B23:C23"/>
    <mergeCell ref="B24:C24"/>
    <mergeCell ref="B12:C12"/>
    <mergeCell ref="B32:C32"/>
    <mergeCell ref="B26:C26"/>
    <mergeCell ref="B27:C27"/>
    <mergeCell ref="B28:C28"/>
    <mergeCell ref="B29:C29"/>
    <mergeCell ref="B30:C30"/>
    <mergeCell ref="B31:C31"/>
  </mergeCells>
  <hyperlinks>
    <hyperlink ref="B8" r:id="rId1" xr:uid="{00000000-0004-0000-0000-000000000000}"/>
  </hyperlinks>
  <pageMargins left="0.7" right="0.7" top="0.75" bottom="0.75" header="0.3" footer="0.3"/>
  <pageSetup orientation="portrait" horizontalDpi="0" verticalDpi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9BF3C-7AF7-E54D-AA56-1EBA970FA810}">
  <dimension ref="A1:I23"/>
  <sheetViews>
    <sheetView zoomScale="120" zoomScaleNormal="120" workbookViewId="0">
      <selection sqref="A1:C1"/>
    </sheetView>
  </sheetViews>
  <sheetFormatPr defaultColWidth="10.140625" defaultRowHeight="15.75" x14ac:dyDescent="0.25"/>
  <cols>
    <col min="1" max="1" width="20.42578125" style="70" customWidth="1"/>
    <col min="2" max="2" width="9.85546875" style="70" customWidth="1"/>
    <col min="3" max="3" width="10.85546875" style="70" customWidth="1"/>
    <col min="4" max="8" width="9.85546875" style="70" customWidth="1"/>
    <col min="9" max="16384" width="10.140625" style="70"/>
  </cols>
  <sheetData>
    <row r="1" spans="1:9" ht="23.25" customHeight="1" x14ac:dyDescent="0.35">
      <c r="A1" s="221" t="s">
        <v>328</v>
      </c>
      <c r="B1" s="221"/>
      <c r="C1" s="221"/>
      <c r="E1" s="22"/>
      <c r="F1" s="22"/>
      <c r="G1" s="22"/>
    </row>
    <row r="2" spans="1:9" s="24" customFormat="1" ht="18.75" customHeight="1" x14ac:dyDescent="0.25">
      <c r="A2" s="70"/>
      <c r="B2" s="23"/>
      <c r="C2" s="23"/>
      <c r="D2" s="23"/>
      <c r="E2" s="23"/>
      <c r="F2" s="23"/>
      <c r="G2" s="23"/>
    </row>
    <row r="3" spans="1:9" x14ac:dyDescent="0.25">
      <c r="A3" s="136" t="s">
        <v>329</v>
      </c>
      <c r="B3" s="25"/>
      <c r="C3" s="25"/>
      <c r="D3" s="25"/>
      <c r="E3" s="25"/>
      <c r="F3" s="25"/>
      <c r="G3" s="25"/>
    </row>
    <row r="4" spans="1:9" x14ac:dyDescent="0.25">
      <c r="A4" s="25"/>
      <c r="B4" s="25"/>
      <c r="C4" s="25"/>
      <c r="D4" s="25"/>
      <c r="E4" s="25"/>
      <c r="F4" s="25"/>
      <c r="G4" s="25"/>
    </row>
    <row r="5" spans="1:9" x14ac:dyDescent="0.25">
      <c r="A5" s="136" t="s">
        <v>330</v>
      </c>
      <c r="B5" s="25"/>
      <c r="C5" s="25"/>
      <c r="D5" s="25"/>
      <c r="E5" s="25"/>
      <c r="F5" s="25"/>
      <c r="G5" s="25"/>
    </row>
    <row r="6" spans="1:9" x14ac:dyDescent="0.25">
      <c r="A6" s="81"/>
      <c r="B6" s="25"/>
      <c r="C6" s="25"/>
      <c r="D6" s="25"/>
      <c r="E6" s="25"/>
      <c r="F6" s="25"/>
      <c r="G6" s="25"/>
    </row>
    <row r="7" spans="1:9" x14ac:dyDescent="0.25">
      <c r="A7" s="136" t="s">
        <v>436</v>
      </c>
      <c r="B7" s="25"/>
      <c r="C7" s="25"/>
      <c r="D7" s="25"/>
      <c r="E7" s="25"/>
      <c r="F7" s="25"/>
      <c r="G7" s="25"/>
    </row>
    <row r="8" spans="1:9" x14ac:dyDescent="0.25">
      <c r="A8" s="81" t="s">
        <v>175</v>
      </c>
      <c r="B8" s="25"/>
      <c r="C8" s="25"/>
      <c r="D8" s="25"/>
      <c r="E8" s="25"/>
      <c r="F8" s="25"/>
      <c r="G8" s="25"/>
    </row>
    <row r="9" spans="1:9" x14ac:dyDescent="0.25">
      <c r="A9" s="81" t="s">
        <v>174</v>
      </c>
      <c r="B9" s="25"/>
      <c r="C9" s="25"/>
      <c r="D9" s="25"/>
      <c r="E9" s="25"/>
      <c r="F9" s="25"/>
      <c r="G9" s="25"/>
    </row>
    <row r="10" spans="1:9" x14ac:dyDescent="0.25">
      <c r="A10" s="81"/>
      <c r="B10" s="25"/>
      <c r="C10" s="25"/>
      <c r="D10" s="25"/>
      <c r="E10" s="25"/>
      <c r="F10" s="25"/>
      <c r="G10" s="25"/>
    </row>
    <row r="11" spans="1:9" ht="30.75" thickBot="1" x14ac:dyDescent="0.3">
      <c r="A11" s="89"/>
      <c r="B11" s="88" t="s">
        <v>164</v>
      </c>
      <c r="C11" s="88" t="s">
        <v>165</v>
      </c>
      <c r="D11" s="88" t="s">
        <v>166</v>
      </c>
      <c r="E11" s="88" t="s">
        <v>167</v>
      </c>
      <c r="F11" s="88" t="s">
        <v>168</v>
      </c>
      <c r="G11" s="88" t="s">
        <v>169</v>
      </c>
      <c r="H11" s="88" t="s">
        <v>170</v>
      </c>
      <c r="I11" s="88" t="s">
        <v>10</v>
      </c>
    </row>
    <row r="12" spans="1:9" x14ac:dyDescent="0.25">
      <c r="A12" s="94" t="s">
        <v>171</v>
      </c>
      <c r="B12" s="25"/>
      <c r="C12" s="25"/>
      <c r="D12" s="25"/>
      <c r="E12" s="25"/>
      <c r="F12" s="25"/>
      <c r="G12" s="25"/>
    </row>
    <row r="13" spans="1:9" x14ac:dyDescent="0.25">
      <c r="A13" s="83" t="s">
        <v>106</v>
      </c>
      <c r="B13" s="86">
        <v>369</v>
      </c>
      <c r="C13" s="86">
        <v>98</v>
      </c>
      <c r="D13" s="84">
        <f>B13*2.13+C13*3.71</f>
        <v>1149.55</v>
      </c>
      <c r="E13" s="84">
        <v>30.959999999999997</v>
      </c>
      <c r="F13" s="84">
        <v>10.32</v>
      </c>
      <c r="G13" s="84">
        <v>5.16</v>
      </c>
      <c r="H13" s="85">
        <f>SUM(E13:G13)</f>
        <v>46.44</v>
      </c>
      <c r="I13" s="85">
        <f>D13+H13</f>
        <v>1195.99</v>
      </c>
    </row>
    <row r="14" spans="1:9" x14ac:dyDescent="0.25">
      <c r="A14" s="83" t="s">
        <v>107</v>
      </c>
      <c r="B14" s="86">
        <v>115</v>
      </c>
      <c r="C14" s="86">
        <v>26</v>
      </c>
      <c r="D14" s="84">
        <f t="shared" ref="D14:D16" si="0">B14*2.13+C14*3.71</f>
        <v>341.40999999999997</v>
      </c>
      <c r="E14" s="84">
        <v>9.24</v>
      </c>
      <c r="F14" s="84">
        <v>3.08</v>
      </c>
      <c r="G14" s="84">
        <v>1.54</v>
      </c>
      <c r="H14" s="85">
        <f t="shared" ref="H14:H21" si="1">SUM(E14:G14)</f>
        <v>13.86</v>
      </c>
      <c r="I14" s="85">
        <f t="shared" ref="I14:I21" si="2">D14+H14</f>
        <v>355.27</v>
      </c>
    </row>
    <row r="15" spans="1:9" x14ac:dyDescent="0.25">
      <c r="A15" s="83" t="s">
        <v>108</v>
      </c>
      <c r="B15" s="86">
        <v>99</v>
      </c>
      <c r="C15" s="86">
        <v>51</v>
      </c>
      <c r="D15" s="84">
        <f t="shared" si="0"/>
        <v>400.08</v>
      </c>
      <c r="E15" s="84">
        <v>10.53</v>
      </c>
      <c r="F15" s="84">
        <v>3.5100000000000002</v>
      </c>
      <c r="G15" s="84">
        <v>1.7550000000000001</v>
      </c>
      <c r="H15" s="85">
        <f t="shared" si="1"/>
        <v>15.795</v>
      </c>
      <c r="I15" s="85">
        <f t="shared" si="2"/>
        <v>415.875</v>
      </c>
    </row>
    <row r="16" spans="1:9" x14ac:dyDescent="0.25">
      <c r="A16" s="82" t="s">
        <v>112</v>
      </c>
      <c r="B16" s="86">
        <v>211</v>
      </c>
      <c r="C16" s="86">
        <v>54</v>
      </c>
      <c r="D16" s="84">
        <f t="shared" si="0"/>
        <v>649.77</v>
      </c>
      <c r="E16" s="84">
        <v>17.52</v>
      </c>
      <c r="F16" s="84">
        <v>5.84</v>
      </c>
      <c r="G16" s="84">
        <v>2.92</v>
      </c>
      <c r="H16" s="85">
        <f t="shared" si="1"/>
        <v>26.28</v>
      </c>
      <c r="I16" s="85">
        <f t="shared" si="2"/>
        <v>676.05</v>
      </c>
    </row>
    <row r="17" spans="1:9" ht="16.5" thickBot="1" x14ac:dyDescent="0.3">
      <c r="A17" s="95" t="s">
        <v>173</v>
      </c>
      <c r="B17" s="18">
        <f>SUM(B13:B16)</f>
        <v>794</v>
      </c>
      <c r="C17" s="18">
        <f t="shared" ref="C17:I17" si="3">SUM(C13:C16)</f>
        <v>229</v>
      </c>
      <c r="D17" s="90">
        <f t="shared" si="3"/>
        <v>2540.81</v>
      </c>
      <c r="E17" s="90">
        <f t="shared" si="3"/>
        <v>68.25</v>
      </c>
      <c r="F17" s="90">
        <f t="shared" si="3"/>
        <v>22.75</v>
      </c>
      <c r="G17" s="90">
        <f t="shared" si="3"/>
        <v>11.375</v>
      </c>
      <c r="H17" s="90">
        <f t="shared" si="3"/>
        <v>102.375</v>
      </c>
      <c r="I17" s="90">
        <f t="shared" si="3"/>
        <v>2643.1849999999999</v>
      </c>
    </row>
    <row r="18" spans="1:9" ht="16.5" thickTop="1" x14ac:dyDescent="0.25">
      <c r="A18" s="4" t="s">
        <v>172</v>
      </c>
      <c r="B18" s="86"/>
      <c r="C18" s="86"/>
      <c r="D18" s="25"/>
      <c r="E18" s="25"/>
      <c r="F18" s="25"/>
      <c r="G18" s="25"/>
    </row>
    <row r="19" spans="1:9" x14ac:dyDescent="0.25">
      <c r="A19" s="83" t="s">
        <v>109</v>
      </c>
      <c r="B19" s="86">
        <v>136</v>
      </c>
      <c r="C19" s="86">
        <v>94</v>
      </c>
      <c r="D19" s="84">
        <f>B19*2.13+C19*3.71</f>
        <v>638.42000000000007</v>
      </c>
      <c r="E19" s="84">
        <v>16.62</v>
      </c>
      <c r="F19" s="84">
        <v>5.54</v>
      </c>
      <c r="G19" s="84">
        <v>2.77</v>
      </c>
      <c r="H19" s="85">
        <f t="shared" si="1"/>
        <v>24.93</v>
      </c>
      <c r="I19" s="85">
        <f t="shared" si="2"/>
        <v>663.35</v>
      </c>
    </row>
    <row r="20" spans="1:9" x14ac:dyDescent="0.25">
      <c r="A20" s="83" t="s">
        <v>110</v>
      </c>
      <c r="B20" s="86">
        <v>202</v>
      </c>
      <c r="C20" s="86">
        <v>36</v>
      </c>
      <c r="D20" s="84">
        <f t="shared" ref="D20:D21" si="4">B20*2.13+C20*3.71</f>
        <v>563.81999999999994</v>
      </c>
      <c r="E20" s="84">
        <v>15.36</v>
      </c>
      <c r="F20" s="84">
        <v>5.12</v>
      </c>
      <c r="G20" s="84">
        <v>2.56</v>
      </c>
      <c r="H20" s="85">
        <f t="shared" si="1"/>
        <v>23.04</v>
      </c>
      <c r="I20" s="85">
        <f t="shared" si="2"/>
        <v>586.8599999999999</v>
      </c>
    </row>
    <row r="21" spans="1:9" x14ac:dyDescent="0.25">
      <c r="A21" s="83" t="s">
        <v>111</v>
      </c>
      <c r="B21" s="86">
        <v>323</v>
      </c>
      <c r="C21" s="86">
        <v>111</v>
      </c>
      <c r="D21" s="84">
        <f t="shared" si="4"/>
        <v>1099.8</v>
      </c>
      <c r="E21" s="84">
        <v>29.369999999999997</v>
      </c>
      <c r="F21" s="84">
        <v>9.7900000000000009</v>
      </c>
      <c r="G21" s="84">
        <v>4.8950000000000005</v>
      </c>
      <c r="H21" s="85">
        <f t="shared" si="1"/>
        <v>44.055</v>
      </c>
      <c r="I21" s="85">
        <f t="shared" si="2"/>
        <v>1143.855</v>
      </c>
    </row>
    <row r="22" spans="1:9" ht="16.5" thickBot="1" x14ac:dyDescent="0.3">
      <c r="A22" s="95" t="s">
        <v>173</v>
      </c>
      <c r="B22" s="18">
        <f>SUM(B19:B21)</f>
        <v>661</v>
      </c>
      <c r="C22" s="18">
        <f t="shared" ref="C22:I22" si="5">SUM(C19:C21)</f>
        <v>241</v>
      </c>
      <c r="D22" s="18">
        <f t="shared" si="5"/>
        <v>2302.04</v>
      </c>
      <c r="E22" s="90">
        <f t="shared" si="5"/>
        <v>61.349999999999994</v>
      </c>
      <c r="F22" s="90">
        <f t="shared" si="5"/>
        <v>20.450000000000003</v>
      </c>
      <c r="G22" s="90">
        <f t="shared" si="5"/>
        <v>10.225000000000001</v>
      </c>
      <c r="H22" s="90">
        <f t="shared" si="5"/>
        <v>92.025000000000006</v>
      </c>
      <c r="I22" s="90">
        <f t="shared" si="5"/>
        <v>2394.0650000000001</v>
      </c>
    </row>
    <row r="23" spans="1:9" ht="16.5" thickTop="1" x14ac:dyDescent="0.25"/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6AAC98-EF69-48CE-8664-66C3C96DB0B6}">
  <dimension ref="A1:I24"/>
  <sheetViews>
    <sheetView zoomScale="120" zoomScaleNormal="120" workbookViewId="0">
      <selection sqref="A1:C1"/>
    </sheetView>
  </sheetViews>
  <sheetFormatPr defaultColWidth="10.140625" defaultRowHeight="15.75" x14ac:dyDescent="0.25"/>
  <cols>
    <col min="1" max="1" width="20.42578125" style="70" customWidth="1"/>
    <col min="2" max="2" width="9.85546875" style="70" customWidth="1"/>
    <col min="3" max="3" width="10.85546875" style="70" customWidth="1"/>
    <col min="4" max="8" width="9.85546875" style="70" customWidth="1"/>
    <col min="9" max="16384" width="10.140625" style="70"/>
  </cols>
  <sheetData>
    <row r="1" spans="1:9" ht="23.25" customHeight="1" x14ac:dyDescent="0.35">
      <c r="A1" s="221" t="s">
        <v>176</v>
      </c>
      <c r="B1" s="221"/>
      <c r="C1" s="221"/>
      <c r="E1" s="22"/>
      <c r="F1" s="22"/>
      <c r="G1" s="22"/>
    </row>
    <row r="2" spans="1:9" s="24" customFormat="1" ht="18.75" customHeight="1" x14ac:dyDescent="0.25">
      <c r="A2" s="70"/>
      <c r="B2" s="23"/>
      <c r="C2" s="23"/>
      <c r="D2" s="23"/>
      <c r="E2" s="23"/>
      <c r="F2" s="23"/>
      <c r="G2" s="23"/>
    </row>
    <row r="3" spans="1:9" x14ac:dyDescent="0.25">
      <c r="A3" s="136" t="s">
        <v>177</v>
      </c>
      <c r="B3" s="25"/>
      <c r="C3" s="25"/>
      <c r="D3" s="25"/>
      <c r="E3" s="25"/>
      <c r="F3" s="25"/>
      <c r="G3" s="25"/>
    </row>
    <row r="4" spans="1:9" x14ac:dyDescent="0.25">
      <c r="A4" s="81" t="s">
        <v>178</v>
      </c>
      <c r="B4" s="25"/>
      <c r="C4" s="25"/>
      <c r="D4" s="25"/>
      <c r="E4" s="25"/>
      <c r="F4" s="25"/>
      <c r="G4" s="25"/>
    </row>
    <row r="5" spans="1:9" x14ac:dyDescent="0.25">
      <c r="A5" s="81" t="s">
        <v>179</v>
      </c>
      <c r="B5" s="25"/>
      <c r="C5" s="25"/>
      <c r="D5" s="25"/>
      <c r="E5" s="25"/>
      <c r="F5" s="25"/>
      <c r="G5" s="25"/>
    </row>
    <row r="6" spans="1:9" x14ac:dyDescent="0.25">
      <c r="A6" s="25"/>
      <c r="B6" s="25"/>
      <c r="C6" s="25"/>
      <c r="D6" s="25"/>
      <c r="E6" s="25"/>
      <c r="F6" s="25"/>
      <c r="G6" s="25"/>
    </row>
    <row r="7" spans="1:9" x14ac:dyDescent="0.25">
      <c r="A7" s="136" t="s">
        <v>180</v>
      </c>
      <c r="B7" s="25"/>
      <c r="C7" s="25"/>
      <c r="D7" s="25"/>
      <c r="E7" s="25"/>
      <c r="F7" s="25"/>
      <c r="G7" s="25"/>
    </row>
    <row r="8" spans="1:9" x14ac:dyDescent="0.25">
      <c r="A8" s="81" t="s">
        <v>181</v>
      </c>
      <c r="B8" s="25"/>
      <c r="C8" s="25"/>
      <c r="D8" s="25"/>
      <c r="E8" s="25"/>
      <c r="F8" s="25"/>
      <c r="G8" s="25"/>
    </row>
    <row r="9" spans="1:9" x14ac:dyDescent="0.25">
      <c r="A9" s="81" t="s">
        <v>182</v>
      </c>
      <c r="B9" s="25"/>
      <c r="C9" s="25"/>
      <c r="D9" s="25"/>
      <c r="E9" s="25"/>
      <c r="F9" s="25"/>
      <c r="G9" s="25"/>
    </row>
    <row r="10" spans="1:9" x14ac:dyDescent="0.25">
      <c r="A10" s="81" t="s">
        <v>183</v>
      </c>
      <c r="B10" s="25"/>
      <c r="C10" s="25"/>
      <c r="D10" s="25"/>
      <c r="E10" s="25"/>
      <c r="F10" s="25"/>
      <c r="G10" s="25"/>
    </row>
    <row r="11" spans="1:9" x14ac:dyDescent="0.25">
      <c r="A11" s="25"/>
      <c r="B11" s="25"/>
      <c r="C11" s="25"/>
      <c r="D11" s="25"/>
      <c r="E11" s="25"/>
      <c r="F11" s="25"/>
      <c r="G11" s="25"/>
    </row>
    <row r="12" spans="1:9" ht="30.75" thickBot="1" x14ac:dyDescent="0.3">
      <c r="A12" s="89"/>
      <c r="B12" s="88" t="s">
        <v>164</v>
      </c>
      <c r="C12" s="88" t="s">
        <v>165</v>
      </c>
      <c r="D12" s="88" t="s">
        <v>166</v>
      </c>
      <c r="E12" s="88" t="s">
        <v>167</v>
      </c>
      <c r="F12" s="88" t="s">
        <v>168</v>
      </c>
      <c r="G12" s="88" t="s">
        <v>169</v>
      </c>
      <c r="H12" s="88" t="s">
        <v>170</v>
      </c>
      <c r="I12" s="88" t="s">
        <v>10</v>
      </c>
    </row>
    <row r="13" spans="1:9" x14ac:dyDescent="0.25">
      <c r="A13" s="94" t="s">
        <v>171</v>
      </c>
      <c r="B13" s="25"/>
      <c r="C13" s="25"/>
      <c r="D13" s="25"/>
      <c r="E13" s="25"/>
      <c r="F13" s="25"/>
      <c r="G13" s="25"/>
    </row>
    <row r="14" spans="1:9" x14ac:dyDescent="0.25">
      <c r="A14" s="83" t="s">
        <v>106</v>
      </c>
      <c r="B14" s="86">
        <v>369</v>
      </c>
      <c r="C14" s="86">
        <v>98</v>
      </c>
      <c r="D14" s="84">
        <f>B14*2.13+C14*3.71</f>
        <v>1149.55</v>
      </c>
      <c r="E14" s="84">
        <v>30.959999999999997</v>
      </c>
      <c r="F14" s="84">
        <v>10.32</v>
      </c>
      <c r="G14" s="84">
        <v>5.16</v>
      </c>
      <c r="H14" s="85">
        <f>SUM(E14:G14)</f>
        <v>46.44</v>
      </c>
      <c r="I14" s="85">
        <f>D14+H14</f>
        <v>1195.99</v>
      </c>
    </row>
    <row r="15" spans="1:9" x14ac:dyDescent="0.25">
      <c r="A15" s="83" t="s">
        <v>107</v>
      </c>
      <c r="B15" s="86">
        <v>115</v>
      </c>
      <c r="C15" s="86">
        <v>26</v>
      </c>
      <c r="D15" s="84">
        <f t="shared" ref="D15:D17" si="0">B15*2.13+C15*3.71</f>
        <v>341.40999999999997</v>
      </c>
      <c r="E15" s="84">
        <v>9.24</v>
      </c>
      <c r="F15" s="84">
        <v>3.08</v>
      </c>
      <c r="G15" s="84">
        <v>1.54</v>
      </c>
      <c r="H15" s="85">
        <f t="shared" ref="H15:H22" si="1">SUM(E15:G15)</f>
        <v>13.86</v>
      </c>
      <c r="I15" s="85">
        <f t="shared" ref="I15:I22" si="2">D15+H15</f>
        <v>355.27</v>
      </c>
    </row>
    <row r="16" spans="1:9" x14ac:dyDescent="0.25">
      <c r="A16" s="83" t="s">
        <v>108</v>
      </c>
      <c r="B16" s="86">
        <v>99</v>
      </c>
      <c r="C16" s="86">
        <v>51</v>
      </c>
      <c r="D16" s="84">
        <f t="shared" si="0"/>
        <v>400.08</v>
      </c>
      <c r="E16" s="84">
        <v>10.53</v>
      </c>
      <c r="F16" s="84">
        <v>3.5100000000000002</v>
      </c>
      <c r="G16" s="84">
        <v>1.7550000000000001</v>
      </c>
      <c r="H16" s="85">
        <f t="shared" si="1"/>
        <v>15.795</v>
      </c>
      <c r="I16" s="85">
        <f t="shared" si="2"/>
        <v>415.875</v>
      </c>
    </row>
    <row r="17" spans="1:9" x14ac:dyDescent="0.25">
      <c r="A17" s="82" t="s">
        <v>112</v>
      </c>
      <c r="B17" s="86">
        <v>211</v>
      </c>
      <c r="C17" s="86">
        <v>54</v>
      </c>
      <c r="D17" s="84">
        <f t="shared" si="0"/>
        <v>649.77</v>
      </c>
      <c r="E17" s="84">
        <v>17.52</v>
      </c>
      <c r="F17" s="84">
        <v>5.84</v>
      </c>
      <c r="G17" s="84">
        <v>2.92</v>
      </c>
      <c r="H17" s="85">
        <f t="shared" si="1"/>
        <v>26.28</v>
      </c>
      <c r="I17" s="85">
        <f t="shared" si="2"/>
        <v>676.05</v>
      </c>
    </row>
    <row r="18" spans="1:9" ht="16.5" thickBot="1" x14ac:dyDescent="0.3">
      <c r="A18" s="95" t="s">
        <v>173</v>
      </c>
      <c r="B18" s="18">
        <f>SUM(B14:B17)</f>
        <v>794</v>
      </c>
      <c r="C18" s="18">
        <f t="shared" ref="C18:I18" si="3">SUM(C14:C17)</f>
        <v>229</v>
      </c>
      <c r="D18" s="90">
        <f t="shared" si="3"/>
        <v>2540.81</v>
      </c>
      <c r="E18" s="90">
        <f t="shared" si="3"/>
        <v>68.25</v>
      </c>
      <c r="F18" s="90">
        <f t="shared" si="3"/>
        <v>22.75</v>
      </c>
      <c r="G18" s="90">
        <f t="shared" si="3"/>
        <v>11.375</v>
      </c>
      <c r="H18" s="90">
        <f t="shared" si="3"/>
        <v>102.375</v>
      </c>
      <c r="I18" s="90">
        <f t="shared" si="3"/>
        <v>2643.1849999999999</v>
      </c>
    </row>
    <row r="19" spans="1:9" ht="16.5" thickTop="1" x14ac:dyDescent="0.25">
      <c r="A19" s="4" t="s">
        <v>172</v>
      </c>
      <c r="B19" s="86"/>
      <c r="C19" s="86"/>
      <c r="D19" s="25"/>
      <c r="E19" s="25"/>
      <c r="F19" s="25"/>
      <c r="G19" s="25"/>
    </row>
    <row r="20" spans="1:9" x14ac:dyDescent="0.25">
      <c r="A20" s="83" t="s">
        <v>109</v>
      </c>
      <c r="B20" s="86">
        <v>136</v>
      </c>
      <c r="C20" s="86">
        <v>94</v>
      </c>
      <c r="D20" s="84">
        <f>B20*2.13+C20*3.71</f>
        <v>638.42000000000007</v>
      </c>
      <c r="E20" s="84">
        <v>16.62</v>
      </c>
      <c r="F20" s="84">
        <v>5.54</v>
      </c>
      <c r="G20" s="84">
        <v>2.77</v>
      </c>
      <c r="H20" s="85">
        <f t="shared" si="1"/>
        <v>24.93</v>
      </c>
      <c r="I20" s="85">
        <f t="shared" si="2"/>
        <v>663.35</v>
      </c>
    </row>
    <row r="21" spans="1:9" x14ac:dyDescent="0.25">
      <c r="A21" s="83" t="s">
        <v>110</v>
      </c>
      <c r="B21" s="86">
        <v>202</v>
      </c>
      <c r="C21" s="86">
        <v>36</v>
      </c>
      <c r="D21" s="84">
        <f t="shared" ref="D21:D22" si="4">B21*2.13+C21*3.71</f>
        <v>563.81999999999994</v>
      </c>
      <c r="E21" s="84">
        <v>15.36</v>
      </c>
      <c r="F21" s="84">
        <v>5.12</v>
      </c>
      <c r="G21" s="84">
        <v>2.56</v>
      </c>
      <c r="H21" s="85">
        <f t="shared" si="1"/>
        <v>23.04</v>
      </c>
      <c r="I21" s="85">
        <f t="shared" si="2"/>
        <v>586.8599999999999</v>
      </c>
    </row>
    <row r="22" spans="1:9" x14ac:dyDescent="0.25">
      <c r="A22" s="83" t="s">
        <v>111</v>
      </c>
      <c r="B22" s="86">
        <v>323</v>
      </c>
      <c r="C22" s="86">
        <v>111</v>
      </c>
      <c r="D22" s="84">
        <f t="shared" si="4"/>
        <v>1099.8</v>
      </c>
      <c r="E22" s="84">
        <v>29.369999999999997</v>
      </c>
      <c r="F22" s="84">
        <v>9.7900000000000009</v>
      </c>
      <c r="G22" s="84">
        <v>4.8950000000000005</v>
      </c>
      <c r="H22" s="85">
        <f t="shared" si="1"/>
        <v>44.055</v>
      </c>
      <c r="I22" s="85">
        <f t="shared" si="2"/>
        <v>1143.855</v>
      </c>
    </row>
    <row r="23" spans="1:9" ht="16.5" thickBot="1" x14ac:dyDescent="0.3">
      <c r="A23" s="95" t="s">
        <v>173</v>
      </c>
      <c r="B23" s="18">
        <f>SUM(B20:B22)</f>
        <v>661</v>
      </c>
      <c r="C23" s="18">
        <f t="shared" ref="C23:I23" si="5">SUM(C20:C22)</f>
        <v>241</v>
      </c>
      <c r="D23" s="18">
        <f t="shared" si="5"/>
        <v>2302.04</v>
      </c>
      <c r="E23" s="90">
        <f t="shared" si="5"/>
        <v>61.349999999999994</v>
      </c>
      <c r="F23" s="90">
        <f t="shared" si="5"/>
        <v>20.450000000000003</v>
      </c>
      <c r="G23" s="90">
        <f t="shared" si="5"/>
        <v>10.225000000000001</v>
      </c>
      <c r="H23" s="90">
        <f t="shared" si="5"/>
        <v>92.025000000000006</v>
      </c>
      <c r="I23" s="90">
        <f t="shared" si="5"/>
        <v>2394.0650000000001</v>
      </c>
    </row>
    <row r="24" spans="1:9" ht="16.5" thickTop="1" x14ac:dyDescent="0.25"/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1"/>
  <sheetViews>
    <sheetView zoomScale="120" zoomScaleNormal="120" workbookViewId="0">
      <selection sqref="A1:D1"/>
    </sheetView>
  </sheetViews>
  <sheetFormatPr defaultColWidth="8.85546875" defaultRowHeight="15" x14ac:dyDescent="0.25"/>
  <cols>
    <col min="2" max="2" width="11.7109375" customWidth="1"/>
    <col min="3" max="3" width="12.140625" customWidth="1"/>
    <col min="4" max="4" width="11.7109375" customWidth="1"/>
  </cols>
  <sheetData>
    <row r="1" spans="1:6" ht="23.25" x14ac:dyDescent="0.35">
      <c r="A1" s="220" t="s">
        <v>141</v>
      </c>
      <c r="B1" s="220"/>
      <c r="C1" s="220"/>
      <c r="D1" s="220"/>
    </row>
    <row r="2" spans="1:6" x14ac:dyDescent="0.25">
      <c r="A2" s="8" t="s">
        <v>152</v>
      </c>
    </row>
    <row r="4" spans="1:6" ht="15.75" x14ac:dyDescent="0.25">
      <c r="A4" s="45" t="s">
        <v>129</v>
      </c>
    </row>
    <row r="5" spans="1:6" x14ac:dyDescent="0.25">
      <c r="A5" t="s">
        <v>158</v>
      </c>
    </row>
    <row r="7" spans="1:6" x14ac:dyDescent="0.25">
      <c r="B7" s="39" t="s">
        <v>130</v>
      </c>
      <c r="C7" s="39" t="s">
        <v>131</v>
      </c>
      <c r="D7" s="39" t="s">
        <v>132</v>
      </c>
      <c r="E7" s="39" t="s">
        <v>311</v>
      </c>
      <c r="F7" s="39" t="s">
        <v>133</v>
      </c>
    </row>
    <row r="8" spans="1:6" x14ac:dyDescent="0.25">
      <c r="B8">
        <v>3.1415899999999999</v>
      </c>
      <c r="C8" s="13">
        <v>3.1415899999999999</v>
      </c>
      <c r="D8" s="13">
        <v>3.1415899999999999</v>
      </c>
      <c r="E8" s="13">
        <v>3.1415899999999999</v>
      </c>
      <c r="F8" s="13">
        <v>3.1415899999999999</v>
      </c>
    </row>
    <row r="9" spans="1:6" x14ac:dyDescent="0.25">
      <c r="B9">
        <v>1234.567</v>
      </c>
      <c r="C9" s="10">
        <v>1234.567</v>
      </c>
      <c r="D9" s="10">
        <v>1234.567</v>
      </c>
      <c r="E9" s="10">
        <v>1234.567</v>
      </c>
      <c r="F9" s="10">
        <v>1234.567</v>
      </c>
    </row>
    <row r="10" spans="1:6" x14ac:dyDescent="0.25">
      <c r="B10">
        <v>-3.14</v>
      </c>
      <c r="C10" s="10">
        <v>-3.14</v>
      </c>
      <c r="D10" s="10">
        <v>-3.14</v>
      </c>
      <c r="E10" s="10">
        <v>-3.14</v>
      </c>
      <c r="F10" s="10">
        <v>-3.14</v>
      </c>
    </row>
    <row r="11" spans="1:6" x14ac:dyDescent="0.25">
      <c r="B11">
        <v>0</v>
      </c>
      <c r="C11" s="10">
        <v>0</v>
      </c>
      <c r="D11" s="10">
        <v>0</v>
      </c>
      <c r="E11" s="10">
        <v>0</v>
      </c>
      <c r="F11" s="10">
        <v>0</v>
      </c>
    </row>
    <row r="13" spans="1:6" ht="15.75" x14ac:dyDescent="0.25">
      <c r="A13" s="45" t="s">
        <v>134</v>
      </c>
    </row>
    <row r="14" spans="1:6" x14ac:dyDescent="0.25">
      <c r="A14" t="s">
        <v>157</v>
      </c>
    </row>
    <row r="15" spans="1:6" x14ac:dyDescent="0.25">
      <c r="A15" t="s">
        <v>163</v>
      </c>
    </row>
    <row r="17" spans="1:4" ht="30" x14ac:dyDescent="0.25">
      <c r="B17" s="178" t="s">
        <v>135</v>
      </c>
      <c r="C17" s="179" t="s">
        <v>312</v>
      </c>
      <c r="D17" s="179" t="s">
        <v>136</v>
      </c>
    </row>
    <row r="18" spans="1:4" x14ac:dyDescent="0.25">
      <c r="B18" s="42" t="s">
        <v>160</v>
      </c>
      <c r="D18" s="41">
        <v>43528</v>
      </c>
    </row>
    <row r="19" spans="1:4" x14ac:dyDescent="0.25">
      <c r="B19" s="72">
        <v>43528</v>
      </c>
      <c r="C19" s="1" t="s">
        <v>313</v>
      </c>
      <c r="D19" s="46">
        <v>43528</v>
      </c>
    </row>
    <row r="20" spans="1:4" x14ac:dyDescent="0.25">
      <c r="B20" s="43" t="s">
        <v>161</v>
      </c>
      <c r="C20" s="1" t="s">
        <v>314</v>
      </c>
      <c r="D20" s="46">
        <v>43528</v>
      </c>
    </row>
    <row r="21" spans="1:4" x14ac:dyDescent="0.25">
      <c r="B21" s="43" t="s">
        <v>162</v>
      </c>
      <c r="C21" t="s">
        <v>315</v>
      </c>
      <c r="D21" s="46">
        <v>43528</v>
      </c>
    </row>
    <row r="22" spans="1:4" x14ac:dyDescent="0.25">
      <c r="B22" s="44">
        <v>20190304</v>
      </c>
      <c r="C22" t="s">
        <v>316</v>
      </c>
      <c r="D22" s="46">
        <v>43528</v>
      </c>
    </row>
    <row r="23" spans="1:4" x14ac:dyDescent="0.25">
      <c r="B23" s="44" t="s">
        <v>317</v>
      </c>
      <c r="C23" t="s">
        <v>318</v>
      </c>
      <c r="D23" s="46">
        <v>43528</v>
      </c>
    </row>
    <row r="24" spans="1:4" x14ac:dyDescent="0.25">
      <c r="B24" s="181">
        <v>43528</v>
      </c>
      <c r="C24" t="s">
        <v>319</v>
      </c>
      <c r="D24" s="182">
        <v>43528</v>
      </c>
    </row>
    <row r="26" spans="1:4" ht="15.75" x14ac:dyDescent="0.25">
      <c r="A26" s="45" t="s">
        <v>137</v>
      </c>
    </row>
    <row r="27" spans="1:4" x14ac:dyDescent="0.25">
      <c r="A27" t="s">
        <v>140</v>
      </c>
    </row>
    <row r="29" spans="1:4" ht="30" x14ac:dyDescent="0.25">
      <c r="B29" s="178" t="s">
        <v>138</v>
      </c>
      <c r="C29" s="179" t="s">
        <v>150</v>
      </c>
      <c r="D29" s="179" t="s">
        <v>151</v>
      </c>
    </row>
    <row r="30" spans="1:4" x14ac:dyDescent="0.25">
      <c r="B30" s="47">
        <v>10028</v>
      </c>
      <c r="C30" s="180">
        <v>10028</v>
      </c>
      <c r="D30" s="180">
        <v>10028</v>
      </c>
    </row>
    <row r="31" spans="1:4" x14ac:dyDescent="0.25">
      <c r="B31" s="47" t="s">
        <v>139</v>
      </c>
      <c r="C31" s="71">
        <v>6854</v>
      </c>
      <c r="D31" s="71">
        <v>6854</v>
      </c>
    </row>
  </sheetData>
  <mergeCells count="1">
    <mergeCell ref="A1:D1"/>
  </mergeCells>
  <pageMargins left="0.7" right="0.7" top="0.75" bottom="0.75" header="0.3" footer="0.3"/>
  <pageSetup orientation="portrait" horizontalDpi="4294967294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21"/>
  <sheetViews>
    <sheetView zoomScale="120" zoomScaleNormal="120" workbookViewId="0">
      <selection sqref="A1:C1"/>
    </sheetView>
  </sheetViews>
  <sheetFormatPr defaultColWidth="8.85546875" defaultRowHeight="15" x14ac:dyDescent="0.25"/>
  <cols>
    <col min="2" max="4" width="12.42578125" bestFit="1" customWidth="1"/>
    <col min="5" max="5" width="12.42578125" customWidth="1"/>
  </cols>
  <sheetData>
    <row r="1" spans="1:9" ht="23.25" x14ac:dyDescent="0.35">
      <c r="A1" s="221" t="s">
        <v>50</v>
      </c>
      <c r="B1" s="221"/>
      <c r="C1" s="221"/>
      <c r="I1" s="98" t="s">
        <v>209</v>
      </c>
    </row>
    <row r="2" spans="1:9" x14ac:dyDescent="0.25">
      <c r="A2" s="8" t="s">
        <v>51</v>
      </c>
    </row>
    <row r="3" spans="1:9" x14ac:dyDescent="0.25">
      <c r="A3" s="8"/>
    </row>
    <row r="4" spans="1:9" x14ac:dyDescent="0.25">
      <c r="A4" s="8" t="s">
        <v>326</v>
      </c>
    </row>
    <row r="5" spans="1:9" x14ac:dyDescent="0.25">
      <c r="A5" s="8" t="s">
        <v>145</v>
      </c>
    </row>
    <row r="7" spans="1:9" x14ac:dyDescent="0.25">
      <c r="A7" s="4" t="s">
        <v>52</v>
      </c>
    </row>
    <row r="8" spans="1:9" x14ac:dyDescent="0.25">
      <c r="A8" s="53">
        <v>5.21E-2</v>
      </c>
    </row>
    <row r="10" spans="1:9" x14ac:dyDescent="0.25">
      <c r="B10" t="s">
        <v>53</v>
      </c>
      <c r="C10" t="s">
        <v>54</v>
      </c>
      <c r="D10" t="s">
        <v>55</v>
      </c>
    </row>
    <row r="11" spans="1:9" x14ac:dyDescent="0.25">
      <c r="A11" t="s">
        <v>56</v>
      </c>
      <c r="B11" s="54">
        <v>136989</v>
      </c>
      <c r="C11" s="54">
        <v>147687</v>
      </c>
      <c r="D11" s="54">
        <v>115163.14779270632</v>
      </c>
    </row>
    <row r="12" spans="1:9" x14ac:dyDescent="0.25">
      <c r="A12" t="s">
        <v>144</v>
      </c>
      <c r="B12" s="201">
        <f>A8*B11</f>
        <v>7137.1269000000002</v>
      </c>
      <c r="C12" s="55"/>
      <c r="D12" s="55"/>
      <c r="E12" t="s">
        <v>57</v>
      </c>
    </row>
    <row r="15" spans="1:9" x14ac:dyDescent="0.25">
      <c r="A15" s="4" t="s">
        <v>143</v>
      </c>
      <c r="C15" s="49"/>
      <c r="D15" s="49"/>
      <c r="E15" s="49"/>
    </row>
    <row r="16" spans="1:9" x14ac:dyDescent="0.25">
      <c r="A16" s="53">
        <v>6.3500000000000001E-2</v>
      </c>
      <c r="C16" s="48"/>
      <c r="D16" s="48"/>
      <c r="E16" s="48"/>
    </row>
    <row r="17" spans="1:5" x14ac:dyDescent="0.25">
      <c r="C17" s="48"/>
      <c r="D17" s="48"/>
      <c r="E17" s="48"/>
    </row>
    <row r="18" spans="1:5" x14ac:dyDescent="0.25">
      <c r="B18" t="s">
        <v>38</v>
      </c>
      <c r="C18" s="50" t="s">
        <v>41</v>
      </c>
      <c r="D18" s="50" t="s">
        <v>10</v>
      </c>
    </row>
    <row r="19" spans="1:5" x14ac:dyDescent="0.25">
      <c r="A19" t="s">
        <v>53</v>
      </c>
      <c r="B19" s="51">
        <v>136989</v>
      </c>
      <c r="C19" s="202">
        <f>B19*A16</f>
        <v>8698.8014999999996</v>
      </c>
      <c r="D19" s="52">
        <f>B19+C19</f>
        <v>145687.8015</v>
      </c>
    </row>
    <row r="20" spans="1:5" x14ac:dyDescent="0.25">
      <c r="A20" t="s">
        <v>54</v>
      </c>
      <c r="B20" s="51">
        <v>147687</v>
      </c>
      <c r="C20" s="56"/>
      <c r="D20" s="52">
        <f t="shared" ref="D20:D21" si="0">B20+C20</f>
        <v>147687</v>
      </c>
    </row>
    <row r="21" spans="1:5" x14ac:dyDescent="0.25">
      <c r="A21" t="s">
        <v>55</v>
      </c>
      <c r="B21" s="51">
        <v>125984.25196850393</v>
      </c>
      <c r="C21" s="56"/>
      <c r="D21" s="52">
        <f t="shared" si="0"/>
        <v>125984.25196850393</v>
      </c>
    </row>
  </sheetData>
  <mergeCells count="1">
    <mergeCell ref="A1:C1"/>
  </mergeCells>
  <pageMargins left="0.7" right="0.7" top="0.75" bottom="0.75" header="0.3" footer="0.3"/>
  <pageSetup orientation="portrait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40"/>
  <sheetViews>
    <sheetView zoomScale="120" zoomScaleNormal="120" workbookViewId="0">
      <selection sqref="A1:B1"/>
    </sheetView>
  </sheetViews>
  <sheetFormatPr defaultColWidth="8.85546875" defaultRowHeight="15" x14ac:dyDescent="0.25"/>
  <sheetData>
    <row r="1" spans="1:10" ht="23.25" x14ac:dyDescent="0.35">
      <c r="A1" s="221" t="s">
        <v>25</v>
      </c>
      <c r="B1" s="221"/>
      <c r="J1" s="98" t="s">
        <v>209</v>
      </c>
    </row>
    <row r="2" spans="1:10" x14ac:dyDescent="0.25">
      <c r="A2" s="8" t="s">
        <v>153</v>
      </c>
    </row>
    <row r="3" spans="1:10" x14ac:dyDescent="0.25">
      <c r="A3" s="8" t="s">
        <v>154</v>
      </c>
    </row>
    <row r="4" spans="1:10" x14ac:dyDescent="0.25">
      <c r="A4" s="8" t="s">
        <v>155</v>
      </c>
    </row>
    <row r="5" spans="1:10" x14ac:dyDescent="0.25">
      <c r="A5" s="8" t="s">
        <v>156</v>
      </c>
    </row>
    <row r="7" spans="1:10" x14ac:dyDescent="0.25">
      <c r="A7" s="7" t="s">
        <v>103</v>
      </c>
    </row>
    <row r="8" spans="1:10" x14ac:dyDescent="0.25">
      <c r="A8" t="s">
        <v>104</v>
      </c>
    </row>
    <row r="9" spans="1:10" x14ac:dyDescent="0.25">
      <c r="D9">
        <v>87</v>
      </c>
      <c r="H9">
        <v>87</v>
      </c>
    </row>
    <row r="10" spans="1:10" x14ac:dyDescent="0.25">
      <c r="D10">
        <v>92</v>
      </c>
      <c r="H10">
        <v>92</v>
      </c>
    </row>
    <row r="11" spans="1:10" x14ac:dyDescent="0.25">
      <c r="D11" t="s">
        <v>26</v>
      </c>
      <c r="H11" t="s">
        <v>26</v>
      </c>
    </row>
    <row r="12" spans="1:10" x14ac:dyDescent="0.25">
      <c r="D12" s="3">
        <v>97</v>
      </c>
      <c r="H12" s="3">
        <v>97</v>
      </c>
    </row>
    <row r="13" spans="1:10" x14ac:dyDescent="0.25">
      <c r="B13" s="8" t="s">
        <v>28</v>
      </c>
      <c r="D13" s="10"/>
      <c r="F13" s="8" t="s">
        <v>27</v>
      </c>
      <c r="H13" s="10"/>
      <c r="J13" s="97" t="s">
        <v>128</v>
      </c>
    </row>
    <row r="14" spans="1:10" x14ac:dyDescent="0.25">
      <c r="B14" s="9" t="s">
        <v>205</v>
      </c>
      <c r="F14" s="9" t="s">
        <v>29</v>
      </c>
    </row>
    <row r="16" spans="1:10" x14ac:dyDescent="0.25">
      <c r="A16" s="7" t="s">
        <v>30</v>
      </c>
      <c r="F16" s="7" t="s">
        <v>122</v>
      </c>
    </row>
    <row r="18" spans="1:8" x14ac:dyDescent="0.25">
      <c r="D18">
        <v>87</v>
      </c>
      <c r="F18" s="39" t="s">
        <v>123</v>
      </c>
      <c r="G18" s="40" t="s">
        <v>124</v>
      </c>
    </row>
    <row r="19" spans="1:8" x14ac:dyDescent="0.25">
      <c r="D19">
        <v>92</v>
      </c>
      <c r="F19">
        <v>3.1415899999999999</v>
      </c>
      <c r="G19">
        <v>0</v>
      </c>
      <c r="H19" s="38"/>
    </row>
    <row r="20" spans="1:8" x14ac:dyDescent="0.25">
      <c r="D20" t="s">
        <v>26</v>
      </c>
      <c r="F20">
        <v>3.1415899999999999</v>
      </c>
      <c r="G20">
        <v>2</v>
      </c>
      <c r="H20" s="38"/>
    </row>
    <row r="21" spans="1:8" x14ac:dyDescent="0.25">
      <c r="D21" s="3">
        <v>97</v>
      </c>
    </row>
    <row r="22" spans="1:8" x14ac:dyDescent="0.25">
      <c r="B22" s="8" t="s">
        <v>31</v>
      </c>
      <c r="D22" s="10">
        <f>COUNT(D18:D21)</f>
        <v>3</v>
      </c>
      <c r="F22" s="9" t="s">
        <v>438</v>
      </c>
    </row>
    <row r="23" spans="1:8" x14ac:dyDescent="0.25">
      <c r="B23" s="9" t="s">
        <v>206</v>
      </c>
      <c r="F23" s="9" t="s">
        <v>437</v>
      </c>
    </row>
    <row r="25" spans="1:8" x14ac:dyDescent="0.25">
      <c r="A25" s="7" t="s">
        <v>32</v>
      </c>
    </row>
    <row r="27" spans="1:8" x14ac:dyDescent="0.25">
      <c r="D27">
        <v>87</v>
      </c>
      <c r="H27">
        <v>87</v>
      </c>
    </row>
    <row r="28" spans="1:8" x14ac:dyDescent="0.25">
      <c r="D28">
        <v>92</v>
      </c>
      <c r="H28">
        <v>92</v>
      </c>
    </row>
    <row r="29" spans="1:8" x14ac:dyDescent="0.25">
      <c r="D29" s="3">
        <v>97</v>
      </c>
      <c r="H29" s="3">
        <v>97</v>
      </c>
    </row>
    <row r="30" spans="1:8" x14ac:dyDescent="0.25">
      <c r="B30" s="8" t="s">
        <v>33</v>
      </c>
      <c r="D30" s="10">
        <f>MIN(D27:D29)</f>
        <v>87</v>
      </c>
      <c r="F30" s="8" t="s">
        <v>34</v>
      </c>
      <c r="H30" s="10">
        <f>MAX(H27:H29)</f>
        <v>97</v>
      </c>
    </row>
    <row r="31" spans="1:8" x14ac:dyDescent="0.25">
      <c r="B31" s="9" t="s">
        <v>207</v>
      </c>
      <c r="F31" s="9" t="s">
        <v>208</v>
      </c>
    </row>
    <row r="34" spans="1:4" x14ac:dyDescent="0.25">
      <c r="A34" s="7" t="s">
        <v>125</v>
      </c>
    </row>
    <row r="36" spans="1:4" x14ac:dyDescent="0.25">
      <c r="B36" t="s">
        <v>126</v>
      </c>
      <c r="D36" s="38"/>
    </row>
    <row r="37" spans="1:4" x14ac:dyDescent="0.25">
      <c r="B37" t="s">
        <v>127</v>
      </c>
      <c r="D37" s="38"/>
    </row>
    <row r="39" spans="1:4" x14ac:dyDescent="0.25">
      <c r="B39" s="9" t="s">
        <v>439</v>
      </c>
    </row>
    <row r="40" spans="1:4" x14ac:dyDescent="0.25">
      <c r="B40" s="9" t="s">
        <v>440</v>
      </c>
    </row>
  </sheetData>
  <mergeCells count="1">
    <mergeCell ref="A1:B1"/>
  </mergeCells>
  <pageMargins left="0.7" right="0.7" top="0.75" bottom="0.75" header="0.3" footer="0.3"/>
  <pageSetup orientation="portrait" horizontalDpi="4294967294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4"/>
  <sheetViews>
    <sheetView zoomScale="120" zoomScaleNormal="120" workbookViewId="0">
      <selection sqref="A1:D1"/>
    </sheetView>
  </sheetViews>
  <sheetFormatPr defaultColWidth="10.140625" defaultRowHeight="15.75" x14ac:dyDescent="0.25"/>
  <cols>
    <col min="1" max="1" width="20.42578125" style="21" customWidth="1"/>
    <col min="2" max="8" width="9.85546875" style="21" customWidth="1"/>
    <col min="9" max="16384" width="10.140625" style="21"/>
  </cols>
  <sheetData>
    <row r="1" spans="1:12" s="70" customFormat="1" ht="23.25" x14ac:dyDescent="0.35">
      <c r="A1" s="221" t="s">
        <v>200</v>
      </c>
      <c r="B1" s="221"/>
      <c r="C1" s="221"/>
      <c r="D1" s="221"/>
    </row>
    <row r="2" spans="1:12" s="70" customFormat="1" x14ac:dyDescent="0.25"/>
    <row r="3" spans="1:12" s="70" customFormat="1" x14ac:dyDescent="0.25">
      <c r="A3" s="200" t="s">
        <v>325</v>
      </c>
    </row>
    <row r="4" spans="1:12" s="70" customFormat="1" x14ac:dyDescent="0.25">
      <c r="A4" s="199" t="s">
        <v>201</v>
      </c>
    </row>
    <row r="5" spans="1:12" s="70" customFormat="1" x14ac:dyDescent="0.25">
      <c r="A5" s="199" t="s">
        <v>202</v>
      </c>
    </row>
    <row r="6" spans="1:12" s="70" customFormat="1" x14ac:dyDescent="0.25"/>
    <row r="7" spans="1:12" ht="23.25" customHeight="1" thickBot="1" x14ac:dyDescent="0.35">
      <c r="A7" s="223" t="s">
        <v>360</v>
      </c>
      <c r="B7" s="223"/>
      <c r="C7" s="223"/>
      <c r="D7" s="223"/>
      <c r="E7" s="223"/>
      <c r="F7" s="223"/>
      <c r="G7" s="223"/>
      <c r="H7" s="223"/>
      <c r="I7" s="223"/>
      <c r="J7" s="223"/>
      <c r="K7" s="223"/>
      <c r="L7" s="223"/>
    </row>
    <row r="8" spans="1:12" s="24" customFormat="1" ht="18.75" customHeight="1" thickTop="1" thickBot="1" x14ac:dyDescent="0.3">
      <c r="A8" s="224" t="s">
        <v>361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</row>
    <row r="9" spans="1:12" x14ac:dyDescent="0.25">
      <c r="A9" s="25"/>
      <c r="B9" s="25"/>
      <c r="C9" s="25"/>
      <c r="D9" s="25"/>
      <c r="E9" s="25"/>
      <c r="F9" s="25"/>
      <c r="G9" s="25"/>
    </row>
    <row r="10" spans="1:12" x14ac:dyDescent="0.25">
      <c r="A10" s="21" t="s">
        <v>159</v>
      </c>
      <c r="B10" s="37" t="s">
        <v>106</v>
      </c>
      <c r="C10" s="37" t="s">
        <v>107</v>
      </c>
      <c r="D10" s="37" t="s">
        <v>108</v>
      </c>
      <c r="E10" t="s">
        <v>112</v>
      </c>
      <c r="F10" s="37" t="s">
        <v>109</v>
      </c>
      <c r="G10" s="37" t="s">
        <v>110</v>
      </c>
      <c r="H10" s="37" t="s">
        <v>111</v>
      </c>
      <c r="I10" s="25" t="s">
        <v>10</v>
      </c>
      <c r="J10" s="21" t="s">
        <v>73</v>
      </c>
      <c r="K10" s="25" t="s">
        <v>86</v>
      </c>
      <c r="L10" s="21" t="s">
        <v>199</v>
      </c>
    </row>
    <row r="11" spans="1:12" x14ac:dyDescent="0.25">
      <c r="A11" s="25" t="s">
        <v>340</v>
      </c>
      <c r="B11" s="26">
        <v>2449.46</v>
      </c>
      <c r="C11" s="26">
        <v>935.02</v>
      </c>
      <c r="D11" s="26">
        <v>970.18</v>
      </c>
      <c r="E11" s="26">
        <v>863.35</v>
      </c>
      <c r="F11" s="26">
        <v>2101.4899999999998</v>
      </c>
      <c r="G11" s="26">
        <v>2905.41</v>
      </c>
      <c r="H11" s="26">
        <v>1792.85</v>
      </c>
      <c r="I11" s="13"/>
      <c r="J11" s="13"/>
      <c r="K11" s="13"/>
      <c r="L11" s="13"/>
    </row>
    <row r="12" spans="1:12" x14ac:dyDescent="0.25">
      <c r="A12" s="25" t="s">
        <v>341</v>
      </c>
      <c r="B12" s="26">
        <v>2860.04</v>
      </c>
      <c r="C12" s="26">
        <v>2944.03</v>
      </c>
      <c r="D12" s="26">
        <v>1672.34</v>
      </c>
      <c r="E12" s="26">
        <v>1751.6</v>
      </c>
      <c r="F12" s="26">
        <v>2148.5300000000002</v>
      </c>
      <c r="G12" s="26">
        <v>2492.62</v>
      </c>
      <c r="H12" s="26">
        <v>1259.8499999999999</v>
      </c>
      <c r="I12" s="13"/>
      <c r="J12" s="13"/>
      <c r="K12" s="13"/>
      <c r="L12" s="13"/>
    </row>
    <row r="13" spans="1:12" x14ac:dyDescent="0.25">
      <c r="A13" s="25" t="s">
        <v>342</v>
      </c>
      <c r="B13" s="26">
        <v>2056.6799999999998</v>
      </c>
      <c r="C13" s="26">
        <v>1637.96</v>
      </c>
      <c r="D13" s="26">
        <v>2205.15</v>
      </c>
      <c r="E13" s="26">
        <v>1078.53</v>
      </c>
      <c r="F13" s="26">
        <v>1071.8599999999999</v>
      </c>
      <c r="G13" s="26">
        <v>1776.67</v>
      </c>
      <c r="H13" s="26">
        <v>2796.68</v>
      </c>
      <c r="I13" s="13"/>
      <c r="J13" s="13"/>
      <c r="K13" s="13"/>
      <c r="L13" s="13"/>
    </row>
    <row r="14" spans="1:12" x14ac:dyDescent="0.25">
      <c r="A14" s="25" t="s">
        <v>343</v>
      </c>
      <c r="B14" s="26">
        <v>1215.5899999999999</v>
      </c>
      <c r="C14" s="26">
        <v>2851.4</v>
      </c>
      <c r="D14" s="26">
        <v>594.12</v>
      </c>
      <c r="E14" s="26">
        <v>969.71</v>
      </c>
      <c r="F14" s="26">
        <v>1041.02</v>
      </c>
      <c r="G14" s="26">
        <v>696.09</v>
      </c>
      <c r="H14" s="26">
        <v>1087.8800000000001</v>
      </c>
      <c r="I14" s="13"/>
      <c r="J14" s="13"/>
      <c r="K14" s="13"/>
      <c r="L14" s="13"/>
    </row>
    <row r="15" spans="1:12" x14ac:dyDescent="0.25">
      <c r="A15" s="25" t="s">
        <v>344</v>
      </c>
      <c r="B15" s="26">
        <v>1224.78</v>
      </c>
      <c r="C15" s="26">
        <v>1119.1300000000001</v>
      </c>
      <c r="D15" s="26">
        <v>1980.46</v>
      </c>
      <c r="E15" s="26">
        <v>2614.56</v>
      </c>
      <c r="F15" s="26">
        <v>1511.68</v>
      </c>
      <c r="G15" s="26">
        <v>2583.71</v>
      </c>
      <c r="H15" s="26">
        <v>2704.32</v>
      </c>
      <c r="I15" s="13"/>
      <c r="J15" s="13"/>
      <c r="K15" s="13"/>
      <c r="L15" s="13"/>
    </row>
    <row r="16" spans="1:12" x14ac:dyDescent="0.25">
      <c r="A16" s="25" t="s">
        <v>345</v>
      </c>
      <c r="B16" s="26">
        <v>1624.7</v>
      </c>
      <c r="C16" s="26">
        <v>2153.9299999999998</v>
      </c>
      <c r="D16" s="26">
        <v>2591.9499999999998</v>
      </c>
      <c r="E16" s="26">
        <v>1089.54</v>
      </c>
      <c r="F16" s="26">
        <v>761.16</v>
      </c>
      <c r="G16" s="26">
        <v>506.28</v>
      </c>
      <c r="H16" s="26">
        <v>2821.15</v>
      </c>
    </row>
    <row r="17" spans="1:8" x14ac:dyDescent="0.25">
      <c r="A17" s="25" t="s">
        <v>346</v>
      </c>
      <c r="B17" s="26">
        <v>1477.95</v>
      </c>
      <c r="C17" s="26">
        <v>790.48</v>
      </c>
      <c r="D17" s="26">
        <v>1130.0899999999999</v>
      </c>
      <c r="E17" s="26">
        <v>1166.19</v>
      </c>
      <c r="F17" s="26">
        <v>1380.83</v>
      </c>
      <c r="G17" s="26">
        <v>1695.8</v>
      </c>
      <c r="H17" s="26">
        <v>2045.91</v>
      </c>
    </row>
    <row r="18" spans="1:8" x14ac:dyDescent="0.25">
      <c r="A18" s="25" t="s">
        <v>347</v>
      </c>
      <c r="B18" s="26">
        <v>506.39</v>
      </c>
      <c r="C18" s="26">
        <v>566.12</v>
      </c>
      <c r="D18" s="26">
        <v>682.07</v>
      </c>
      <c r="E18" s="26">
        <v>648.82000000000005</v>
      </c>
      <c r="F18" s="26">
        <v>2953.27</v>
      </c>
      <c r="G18" s="26">
        <v>784.67</v>
      </c>
      <c r="H18" s="26">
        <v>1485.36</v>
      </c>
    </row>
    <row r="19" spans="1:8" x14ac:dyDescent="0.25">
      <c r="A19" s="25" t="s">
        <v>348</v>
      </c>
      <c r="B19" s="26">
        <v>2546.3000000000002</v>
      </c>
      <c r="C19" s="26">
        <v>1525.72</v>
      </c>
      <c r="D19" s="26">
        <v>2024.84</v>
      </c>
      <c r="E19" s="26">
        <v>674.95</v>
      </c>
      <c r="F19" s="26">
        <v>1476.53</v>
      </c>
      <c r="G19" s="26">
        <v>2054.2800000000002</v>
      </c>
      <c r="H19" s="26">
        <v>557.74</v>
      </c>
    </row>
    <row r="20" spans="1:8" x14ac:dyDescent="0.25">
      <c r="A20" s="25" t="s">
        <v>349</v>
      </c>
      <c r="B20" s="26">
        <v>1385.48</v>
      </c>
      <c r="C20" s="26">
        <v>2379.06</v>
      </c>
      <c r="D20" s="26">
        <v>1103.29</v>
      </c>
      <c r="E20" s="26">
        <v>2162.21</v>
      </c>
      <c r="F20" s="26">
        <v>2292.64</v>
      </c>
      <c r="G20" s="26">
        <v>2632.93</v>
      </c>
      <c r="H20" s="26">
        <v>2552.66</v>
      </c>
    </row>
    <row r="21" spans="1:8" x14ac:dyDescent="0.25">
      <c r="A21" s="25" t="s">
        <v>350</v>
      </c>
      <c r="B21" s="26">
        <v>1162.3499999999999</v>
      </c>
      <c r="C21" s="26">
        <v>843.51</v>
      </c>
      <c r="D21" s="26">
        <v>2315.3000000000002</v>
      </c>
      <c r="E21" s="26">
        <v>2790.37</v>
      </c>
      <c r="F21" s="26">
        <v>670.73</v>
      </c>
      <c r="G21" s="26">
        <v>811.42</v>
      </c>
      <c r="H21" s="26">
        <v>2136.3000000000002</v>
      </c>
    </row>
    <row r="22" spans="1:8" x14ac:dyDescent="0.25">
      <c r="A22" s="25" t="s">
        <v>351</v>
      </c>
      <c r="B22" s="26">
        <v>1812.71</v>
      </c>
      <c r="C22" s="26">
        <v>1158.9100000000001</v>
      </c>
      <c r="D22" s="26">
        <v>1860.32</v>
      </c>
      <c r="E22" s="26">
        <v>1222.9000000000001</v>
      </c>
      <c r="F22" s="26">
        <v>950.83</v>
      </c>
      <c r="G22" s="26">
        <v>1696.63</v>
      </c>
      <c r="H22" s="26">
        <v>2635.25</v>
      </c>
    </row>
    <row r="23" spans="1:8" x14ac:dyDescent="0.25">
      <c r="A23" s="25" t="s">
        <v>352</v>
      </c>
      <c r="B23" s="26">
        <v>2963.74</v>
      </c>
      <c r="C23" s="26">
        <v>1034.83</v>
      </c>
      <c r="D23" s="26">
        <v>651.24</v>
      </c>
      <c r="E23" s="26">
        <v>910.19</v>
      </c>
      <c r="F23" s="26">
        <v>2293.9299999999998</v>
      </c>
      <c r="G23" s="26">
        <v>2862.08</v>
      </c>
      <c r="H23" s="26">
        <v>549.54</v>
      </c>
    </row>
    <row r="24" spans="1:8" x14ac:dyDescent="0.25">
      <c r="A24" s="25" t="s">
        <v>353</v>
      </c>
      <c r="B24" s="26">
        <v>2805.03</v>
      </c>
      <c r="C24" s="26">
        <v>2792.07</v>
      </c>
      <c r="D24" s="26">
        <v>1258.24</v>
      </c>
      <c r="E24" s="26">
        <v>1834.8</v>
      </c>
      <c r="F24" s="26">
        <v>1626.17</v>
      </c>
      <c r="G24" s="26">
        <v>2888.45</v>
      </c>
      <c r="H24" s="26">
        <v>2549.54</v>
      </c>
    </row>
    <row r="25" spans="1:8" x14ac:dyDescent="0.25">
      <c r="A25" s="25" t="s">
        <v>354</v>
      </c>
      <c r="B25" s="26">
        <v>1994.85</v>
      </c>
      <c r="C25" s="26">
        <v>2833.1</v>
      </c>
      <c r="D25" s="26">
        <v>2568.6999999999998</v>
      </c>
      <c r="E25" s="26">
        <v>2153.87</v>
      </c>
      <c r="F25" s="26">
        <v>783.49</v>
      </c>
      <c r="G25" s="26">
        <v>2809.58</v>
      </c>
      <c r="H25" s="26">
        <v>1664.96</v>
      </c>
    </row>
    <row r="26" spans="1:8" x14ac:dyDescent="0.25">
      <c r="A26" s="25" t="s">
        <v>355</v>
      </c>
      <c r="B26" s="26">
        <v>2836.54</v>
      </c>
      <c r="C26" s="26">
        <v>1923.37</v>
      </c>
      <c r="D26" s="26">
        <v>893.47</v>
      </c>
      <c r="E26" s="26">
        <v>2014.55</v>
      </c>
      <c r="F26" s="26">
        <v>712.4</v>
      </c>
      <c r="G26" s="26">
        <v>1495.45</v>
      </c>
      <c r="H26" s="26">
        <v>596.20000000000005</v>
      </c>
    </row>
    <row r="27" spans="1:8" x14ac:dyDescent="0.25">
      <c r="A27" s="25" t="s">
        <v>356</v>
      </c>
      <c r="B27" s="26">
        <v>2631.08</v>
      </c>
      <c r="C27" s="26">
        <v>925.48</v>
      </c>
      <c r="D27" s="26">
        <v>2046.4</v>
      </c>
      <c r="E27" s="26">
        <v>2130.9299999999998</v>
      </c>
      <c r="F27" s="26">
        <v>928.27</v>
      </c>
      <c r="G27" s="26">
        <v>532.76</v>
      </c>
      <c r="H27" s="26">
        <v>2257.88</v>
      </c>
    </row>
    <row r="28" spans="1:8" x14ac:dyDescent="0.25">
      <c r="A28" s="25" t="s">
        <v>357</v>
      </c>
      <c r="B28" s="26">
        <v>2786.3</v>
      </c>
      <c r="C28" s="26">
        <v>2712.41</v>
      </c>
      <c r="D28" s="26">
        <v>1932.94</v>
      </c>
      <c r="E28" s="26">
        <v>928.77</v>
      </c>
      <c r="F28" s="26">
        <v>2341.84</v>
      </c>
      <c r="G28" s="26">
        <v>2383.5500000000002</v>
      </c>
      <c r="H28" s="26">
        <v>543.52</v>
      </c>
    </row>
    <row r="29" spans="1:8" x14ac:dyDescent="0.25">
      <c r="A29" s="207" t="s">
        <v>358</v>
      </c>
      <c r="B29" s="26">
        <v>802.44</v>
      </c>
      <c r="C29" s="26">
        <v>2759.99</v>
      </c>
      <c r="D29" s="26">
        <v>955.88</v>
      </c>
      <c r="E29" s="26">
        <v>2179.44</v>
      </c>
      <c r="F29" s="26">
        <v>1868.58</v>
      </c>
      <c r="G29" s="26">
        <v>1040.3399999999999</v>
      </c>
      <c r="H29" s="26">
        <v>573.91</v>
      </c>
    </row>
    <row r="30" spans="1:8" x14ac:dyDescent="0.25">
      <c r="A30" s="25" t="s">
        <v>359</v>
      </c>
      <c r="B30" s="26">
        <v>2383.39</v>
      </c>
      <c r="C30" s="26">
        <v>840.33</v>
      </c>
      <c r="D30" s="26">
        <v>2461.56</v>
      </c>
      <c r="E30" s="26">
        <v>735.91</v>
      </c>
      <c r="F30" s="26">
        <v>953.66</v>
      </c>
      <c r="G30" s="26">
        <v>828.68</v>
      </c>
      <c r="H30" s="26">
        <v>1474.03</v>
      </c>
    </row>
    <row r="31" spans="1:8" x14ac:dyDescent="0.25">
      <c r="A31" s="207" t="s">
        <v>362</v>
      </c>
      <c r="B31" s="26">
        <v>747.15</v>
      </c>
      <c r="C31" s="26">
        <v>1014.55</v>
      </c>
      <c r="D31" s="26">
        <v>2491.1999999999998</v>
      </c>
      <c r="E31" s="26">
        <v>1651.18</v>
      </c>
      <c r="F31" s="26">
        <v>2886.34</v>
      </c>
      <c r="G31" s="26">
        <v>2940.24</v>
      </c>
      <c r="H31" s="26">
        <v>1857.88</v>
      </c>
    </row>
    <row r="32" spans="1:8" x14ac:dyDescent="0.25">
      <c r="A32" s="25" t="s">
        <v>363</v>
      </c>
      <c r="B32" s="26">
        <v>2002.84</v>
      </c>
      <c r="C32" s="26">
        <v>1021.21</v>
      </c>
      <c r="D32" s="26">
        <v>528.76</v>
      </c>
      <c r="E32" s="26">
        <v>1507.09</v>
      </c>
      <c r="F32" s="26">
        <v>2723.47</v>
      </c>
      <c r="G32" s="26">
        <v>2695.73</v>
      </c>
      <c r="H32" s="26">
        <v>709.11</v>
      </c>
    </row>
    <row r="33" spans="1:8" x14ac:dyDescent="0.25">
      <c r="A33" s="207" t="s">
        <v>364</v>
      </c>
      <c r="B33" s="26">
        <v>2613.66</v>
      </c>
      <c r="C33" s="26">
        <v>2682.38</v>
      </c>
      <c r="D33" s="26">
        <v>2235.37</v>
      </c>
      <c r="E33" s="26">
        <v>1993.52</v>
      </c>
      <c r="F33" s="26">
        <v>1163.56</v>
      </c>
      <c r="G33" s="26">
        <v>1689.18</v>
      </c>
      <c r="H33" s="26">
        <v>1573.21</v>
      </c>
    </row>
    <row r="34" spans="1:8" x14ac:dyDescent="0.25">
      <c r="A34" s="25" t="s">
        <v>365</v>
      </c>
      <c r="B34" s="26">
        <v>2061.41</v>
      </c>
      <c r="C34" s="26">
        <v>1092.6400000000001</v>
      </c>
      <c r="D34" s="26">
        <v>1013.25</v>
      </c>
      <c r="E34" s="26">
        <v>2139.86</v>
      </c>
      <c r="F34" s="26">
        <v>2751.12</v>
      </c>
      <c r="G34" s="26">
        <v>1115.8900000000001</v>
      </c>
      <c r="H34" s="26">
        <v>2547.5700000000002</v>
      </c>
    </row>
    <row r="35" spans="1:8" x14ac:dyDescent="0.25">
      <c r="A35" s="207" t="s">
        <v>366</v>
      </c>
      <c r="B35" s="26">
        <v>948.78</v>
      </c>
      <c r="C35" s="26">
        <v>778.43</v>
      </c>
      <c r="D35" s="26">
        <v>2829.66</v>
      </c>
      <c r="E35" s="26">
        <v>1303.79</v>
      </c>
      <c r="F35" s="26">
        <v>1134.6600000000001</v>
      </c>
      <c r="G35" s="26">
        <v>2407.9899999999998</v>
      </c>
      <c r="H35" s="26">
        <v>982.09</v>
      </c>
    </row>
    <row r="36" spans="1:8" x14ac:dyDescent="0.25">
      <c r="A36" s="25" t="s">
        <v>367</v>
      </c>
      <c r="B36" s="26">
        <v>2335.4</v>
      </c>
      <c r="C36" s="26">
        <v>791.61</v>
      </c>
      <c r="D36" s="26">
        <v>2271.7199999999998</v>
      </c>
      <c r="E36" s="26">
        <v>1834.47</v>
      </c>
      <c r="F36" s="26">
        <v>1734.52</v>
      </c>
      <c r="G36" s="26">
        <v>2669.23</v>
      </c>
      <c r="H36" s="26">
        <v>914.83</v>
      </c>
    </row>
    <row r="37" spans="1:8" x14ac:dyDescent="0.25">
      <c r="A37" s="207" t="s">
        <v>368</v>
      </c>
      <c r="B37" s="26">
        <v>756.87</v>
      </c>
      <c r="C37" s="26">
        <v>1588.94</v>
      </c>
      <c r="D37" s="26">
        <v>1092.3499999999999</v>
      </c>
      <c r="E37" s="26">
        <v>1657.26</v>
      </c>
      <c r="F37" s="26">
        <v>1845.91</v>
      </c>
      <c r="G37" s="26">
        <v>2776.64</v>
      </c>
      <c r="H37" s="26">
        <v>1284.95</v>
      </c>
    </row>
    <row r="38" spans="1:8" x14ac:dyDescent="0.25">
      <c r="A38" s="25" t="s">
        <v>369</v>
      </c>
      <c r="B38" s="26">
        <v>2527.1799999999998</v>
      </c>
      <c r="C38" s="26">
        <v>2864.12</v>
      </c>
      <c r="D38" s="26">
        <v>1646.16</v>
      </c>
      <c r="E38" s="26">
        <v>2889</v>
      </c>
      <c r="F38" s="26">
        <v>1952.06</v>
      </c>
      <c r="G38" s="26">
        <v>2934.72</v>
      </c>
      <c r="H38" s="26">
        <v>1902.48</v>
      </c>
    </row>
    <row r="39" spans="1:8" x14ac:dyDescent="0.25">
      <c r="A39" s="207" t="s">
        <v>370</v>
      </c>
      <c r="B39" s="26">
        <v>912.8</v>
      </c>
      <c r="C39" s="26">
        <v>781.46</v>
      </c>
      <c r="D39" s="26">
        <v>1124.6199999999999</v>
      </c>
      <c r="E39" s="26">
        <v>1565.01</v>
      </c>
      <c r="F39" s="26">
        <v>1218.03</v>
      </c>
      <c r="G39" s="26">
        <v>1271.6099999999999</v>
      </c>
      <c r="H39" s="26">
        <v>1859.27</v>
      </c>
    </row>
    <row r="40" spans="1:8" x14ac:dyDescent="0.25">
      <c r="A40" s="25" t="s">
        <v>371</v>
      </c>
      <c r="B40" s="26">
        <v>772.57</v>
      </c>
      <c r="C40" s="26">
        <v>2761.41</v>
      </c>
      <c r="D40" s="26">
        <v>962.17</v>
      </c>
      <c r="E40" s="26">
        <v>2997.76</v>
      </c>
      <c r="F40" s="26">
        <v>1119.22</v>
      </c>
      <c r="G40" s="26">
        <v>1600.12</v>
      </c>
      <c r="H40" s="26">
        <v>2918.57</v>
      </c>
    </row>
    <row r="41" spans="1:8" x14ac:dyDescent="0.25">
      <c r="A41" s="207" t="s">
        <v>372</v>
      </c>
      <c r="B41" s="26">
        <v>1208.22</v>
      </c>
      <c r="C41" s="26">
        <v>1620.45</v>
      </c>
      <c r="D41" s="26">
        <v>758.96</v>
      </c>
      <c r="E41" s="26">
        <v>507.05</v>
      </c>
      <c r="F41" s="26">
        <v>2427.94</v>
      </c>
      <c r="G41" s="26">
        <v>2471.91</v>
      </c>
      <c r="H41" s="26">
        <v>2696.4</v>
      </c>
    </row>
    <row r="42" spans="1:8" x14ac:dyDescent="0.25">
      <c r="A42" s="25" t="s">
        <v>373</v>
      </c>
      <c r="B42" s="26">
        <v>2784.71</v>
      </c>
      <c r="C42" s="26">
        <v>2283.9899999999998</v>
      </c>
      <c r="D42" s="26">
        <v>2680.15</v>
      </c>
      <c r="E42" s="26">
        <v>1103.04</v>
      </c>
      <c r="F42" s="26">
        <v>1020.23</v>
      </c>
      <c r="G42" s="26">
        <v>786.4</v>
      </c>
      <c r="H42" s="26">
        <v>2119.8200000000002</v>
      </c>
    </row>
    <row r="43" spans="1:8" x14ac:dyDescent="0.25">
      <c r="A43" s="207" t="s">
        <v>374</v>
      </c>
      <c r="B43" s="26">
        <v>1832.15</v>
      </c>
      <c r="C43" s="26">
        <v>597.51</v>
      </c>
      <c r="D43" s="26">
        <v>755.06</v>
      </c>
      <c r="E43" s="26">
        <v>773.62</v>
      </c>
      <c r="F43" s="26">
        <v>1055.45</v>
      </c>
      <c r="G43" s="26">
        <v>1402.32</v>
      </c>
      <c r="H43" s="26">
        <v>1212.2</v>
      </c>
    </row>
    <row r="44" spans="1:8" x14ac:dyDescent="0.25">
      <c r="A44" s="25" t="s">
        <v>375</v>
      </c>
      <c r="B44" s="26">
        <v>1079.72</v>
      </c>
      <c r="C44" s="26">
        <v>777.51</v>
      </c>
      <c r="D44" s="26">
        <v>2745.28</v>
      </c>
      <c r="E44" s="26">
        <v>2045.88</v>
      </c>
      <c r="F44" s="26">
        <v>2927.31</v>
      </c>
      <c r="G44" s="26">
        <v>521.65</v>
      </c>
      <c r="H44" s="26">
        <v>2474.5</v>
      </c>
    </row>
    <row r="45" spans="1:8" x14ac:dyDescent="0.25">
      <c r="A45" s="207" t="s">
        <v>376</v>
      </c>
      <c r="B45" s="26">
        <v>1459.14</v>
      </c>
      <c r="C45" s="26">
        <v>1013.64</v>
      </c>
      <c r="D45" s="26">
        <v>1998.48</v>
      </c>
      <c r="E45" s="26">
        <v>664.93</v>
      </c>
      <c r="F45" s="26">
        <v>1534.09</v>
      </c>
      <c r="G45" s="26">
        <v>525.49</v>
      </c>
      <c r="H45" s="26">
        <v>1019.97</v>
      </c>
    </row>
    <row r="46" spans="1:8" x14ac:dyDescent="0.25">
      <c r="A46" s="25" t="s">
        <v>377</v>
      </c>
      <c r="B46" s="26">
        <v>2004.26</v>
      </c>
      <c r="C46" s="26">
        <v>828.03</v>
      </c>
      <c r="D46" s="26">
        <v>1283.79</v>
      </c>
      <c r="E46" s="26">
        <v>1024.17</v>
      </c>
      <c r="F46" s="26">
        <v>2694.93</v>
      </c>
      <c r="G46" s="26">
        <v>2373.75</v>
      </c>
      <c r="H46" s="26">
        <v>2943.48</v>
      </c>
    </row>
    <row r="47" spans="1:8" x14ac:dyDescent="0.25">
      <c r="A47" s="207" t="s">
        <v>378</v>
      </c>
      <c r="B47" s="26">
        <v>2675.11</v>
      </c>
      <c r="C47" s="26">
        <v>2096.33</v>
      </c>
      <c r="D47" s="26">
        <v>602.41999999999996</v>
      </c>
      <c r="E47" s="26">
        <v>1765.1</v>
      </c>
      <c r="F47" s="26">
        <v>2211.85</v>
      </c>
      <c r="G47" s="26">
        <v>1885.7</v>
      </c>
      <c r="H47" s="26">
        <v>2670.49</v>
      </c>
    </row>
    <row r="48" spans="1:8" x14ac:dyDescent="0.25">
      <c r="A48" s="25" t="s">
        <v>379</v>
      </c>
      <c r="B48" s="26">
        <v>1429.89</v>
      </c>
      <c r="C48" s="26">
        <v>780.34</v>
      </c>
      <c r="D48" s="26">
        <v>1208.1500000000001</v>
      </c>
      <c r="E48" s="26">
        <v>1977.27</v>
      </c>
      <c r="F48" s="26">
        <v>2161.77</v>
      </c>
      <c r="G48" s="26">
        <v>2945.15</v>
      </c>
      <c r="H48" s="26">
        <v>2789.89</v>
      </c>
    </row>
    <row r="49" spans="1:10" x14ac:dyDescent="0.25">
      <c r="A49" s="207" t="s">
        <v>380</v>
      </c>
      <c r="B49" s="26">
        <v>894.62</v>
      </c>
      <c r="C49" s="26">
        <v>1837.64</v>
      </c>
      <c r="D49" s="26">
        <v>2651.32</v>
      </c>
      <c r="E49" s="26">
        <v>690.06</v>
      </c>
      <c r="F49" s="26">
        <v>2408.12</v>
      </c>
      <c r="G49" s="26">
        <v>1833.36</v>
      </c>
      <c r="H49" s="26">
        <v>1196.31</v>
      </c>
    </row>
    <row r="50" spans="1:10" x14ac:dyDescent="0.25">
      <c r="A50" s="25" t="s">
        <v>381</v>
      </c>
      <c r="B50" s="26">
        <v>2227.5</v>
      </c>
      <c r="C50" s="26">
        <v>587.1</v>
      </c>
      <c r="D50" s="26">
        <v>1436.63</v>
      </c>
      <c r="E50" s="26">
        <v>1086.8699999999999</v>
      </c>
      <c r="F50" s="26">
        <v>1970.54</v>
      </c>
      <c r="G50" s="26">
        <v>1048.79</v>
      </c>
      <c r="H50" s="26">
        <v>2662.12</v>
      </c>
    </row>
    <row r="51" spans="1:10" x14ac:dyDescent="0.25">
      <c r="A51" s="207" t="s">
        <v>382</v>
      </c>
      <c r="B51" s="26">
        <v>2347.9499999999998</v>
      </c>
      <c r="C51" s="26">
        <v>2596.91</v>
      </c>
      <c r="D51" s="26">
        <v>1497.02</v>
      </c>
      <c r="E51" s="26">
        <v>1941.53</v>
      </c>
      <c r="F51" s="26">
        <v>1342.35</v>
      </c>
      <c r="G51" s="26">
        <v>1968.56</v>
      </c>
      <c r="H51" s="26">
        <v>820.27</v>
      </c>
    </row>
    <row r="52" spans="1:10" x14ac:dyDescent="0.25">
      <c r="A52" s="25" t="s">
        <v>383</v>
      </c>
      <c r="B52" s="26">
        <v>1192.04</v>
      </c>
      <c r="C52" s="26">
        <v>558.1</v>
      </c>
      <c r="D52" s="26">
        <v>1183.08</v>
      </c>
      <c r="E52" s="26">
        <v>869.56</v>
      </c>
      <c r="F52" s="26">
        <v>558.58000000000004</v>
      </c>
      <c r="G52" s="26">
        <v>2764.32</v>
      </c>
      <c r="H52" s="26">
        <v>2018.99</v>
      </c>
    </row>
    <row r="53" spans="1:10" x14ac:dyDescent="0.25">
      <c r="A53" s="207" t="s">
        <v>384</v>
      </c>
      <c r="B53" s="26">
        <v>2221.21</v>
      </c>
      <c r="C53" s="26">
        <v>2212.17</v>
      </c>
      <c r="D53" s="26">
        <v>2024.91</v>
      </c>
      <c r="E53" s="26">
        <v>1221.3499999999999</v>
      </c>
      <c r="F53" s="26">
        <v>2185.48</v>
      </c>
      <c r="G53" s="26">
        <v>1753.42</v>
      </c>
      <c r="H53" s="26">
        <v>1176.1600000000001</v>
      </c>
    </row>
    <row r="54" spans="1:10" x14ac:dyDescent="0.25">
      <c r="A54" s="25" t="s">
        <v>385</v>
      </c>
      <c r="B54" s="26">
        <v>719.38</v>
      </c>
      <c r="C54" s="26">
        <v>2751.22</v>
      </c>
      <c r="D54" s="26">
        <v>792.38</v>
      </c>
      <c r="E54" s="26">
        <v>1770.3</v>
      </c>
      <c r="F54" s="26">
        <v>2750.75</v>
      </c>
      <c r="G54" s="26">
        <v>1044.25</v>
      </c>
      <c r="H54" s="26">
        <v>2422.85</v>
      </c>
    </row>
    <row r="55" spans="1:10" x14ac:dyDescent="0.25">
      <c r="A55" s="207" t="s">
        <v>386</v>
      </c>
      <c r="B55" s="26">
        <v>2337.3200000000002</v>
      </c>
      <c r="C55" s="26">
        <v>781.28</v>
      </c>
      <c r="D55" s="26">
        <v>2206.06</v>
      </c>
      <c r="E55" s="26">
        <v>985.16</v>
      </c>
      <c r="F55" s="26">
        <v>2365.85</v>
      </c>
      <c r="G55" s="26">
        <v>768.2</v>
      </c>
      <c r="H55" s="26">
        <v>2667.83</v>
      </c>
    </row>
    <row r="56" spans="1:10" x14ac:dyDescent="0.25">
      <c r="A56" s="25" t="s">
        <v>387</v>
      </c>
      <c r="B56" s="26">
        <v>568.75</v>
      </c>
      <c r="C56" s="26">
        <v>1736.46</v>
      </c>
      <c r="D56" s="26">
        <v>2584.6999999999998</v>
      </c>
      <c r="E56" s="26">
        <v>1458.81</v>
      </c>
      <c r="F56" s="26">
        <v>2267.06</v>
      </c>
      <c r="G56" s="26">
        <v>1006.84</v>
      </c>
      <c r="H56" s="26">
        <v>611.42999999999995</v>
      </c>
    </row>
    <row r="57" spans="1:10" x14ac:dyDescent="0.25">
      <c r="A57" s="207" t="s">
        <v>388</v>
      </c>
      <c r="B57" s="26">
        <v>961.79</v>
      </c>
      <c r="C57" s="26">
        <v>1449.92</v>
      </c>
      <c r="D57" s="26">
        <v>1372.8</v>
      </c>
      <c r="E57" s="26">
        <v>2334.17</v>
      </c>
      <c r="F57" s="26">
        <v>687.98</v>
      </c>
      <c r="G57" s="26">
        <v>1685.32</v>
      </c>
      <c r="H57" s="26">
        <v>2667.89</v>
      </c>
    </row>
    <row r="58" spans="1:10" x14ac:dyDescent="0.25">
      <c r="A58" s="25" t="s">
        <v>389</v>
      </c>
      <c r="B58" s="26">
        <v>2890.95</v>
      </c>
      <c r="C58" s="26">
        <v>848.6</v>
      </c>
      <c r="D58" s="26">
        <v>927.62</v>
      </c>
      <c r="E58" s="26">
        <v>1481.1</v>
      </c>
      <c r="F58" s="26">
        <v>1630.11</v>
      </c>
      <c r="G58" s="26">
        <v>2530</v>
      </c>
      <c r="H58" s="26">
        <v>679.31</v>
      </c>
    </row>
    <row r="59" spans="1:10" x14ac:dyDescent="0.25">
      <c r="A59" s="207" t="s">
        <v>390</v>
      </c>
      <c r="B59" s="26">
        <v>1375.08</v>
      </c>
      <c r="C59" s="26">
        <v>1188.6199999999999</v>
      </c>
      <c r="D59" s="26">
        <v>1636.94</v>
      </c>
      <c r="E59" s="26">
        <v>1877.55</v>
      </c>
      <c r="F59" s="26">
        <v>2440.9699999999998</v>
      </c>
      <c r="G59" s="26">
        <v>1093.29</v>
      </c>
      <c r="H59" s="26">
        <v>1229.52</v>
      </c>
    </row>
    <row r="60" spans="1:10" x14ac:dyDescent="0.25">
      <c r="A60" s="25" t="s">
        <v>391</v>
      </c>
      <c r="B60" s="26">
        <v>2526.9299999999998</v>
      </c>
      <c r="C60" s="26">
        <v>2337.77</v>
      </c>
      <c r="D60" s="26">
        <v>863.73</v>
      </c>
      <c r="E60" s="26">
        <v>873.02</v>
      </c>
      <c r="F60" s="26">
        <v>1636.68</v>
      </c>
      <c r="G60" s="26">
        <v>641.39</v>
      </c>
      <c r="H60" s="26">
        <v>642.47</v>
      </c>
    </row>
    <row r="61" spans="1:10" x14ac:dyDescent="0.25">
      <c r="A61" s="207" t="s">
        <v>392</v>
      </c>
      <c r="B61" s="26">
        <v>1839.75</v>
      </c>
      <c r="C61" s="26">
        <v>1539.95</v>
      </c>
      <c r="D61" s="26">
        <v>2789.37</v>
      </c>
      <c r="E61" s="26">
        <v>2727.56</v>
      </c>
      <c r="F61" s="26">
        <v>1081.5999999999999</v>
      </c>
      <c r="G61" s="26">
        <v>1625.95</v>
      </c>
      <c r="H61" s="26">
        <v>1197.5</v>
      </c>
    </row>
    <row r="62" spans="1:10" x14ac:dyDescent="0.25">
      <c r="A62" s="25" t="s">
        <v>393</v>
      </c>
      <c r="B62" s="26">
        <v>1182.4000000000001</v>
      </c>
      <c r="C62" s="26">
        <v>946.27</v>
      </c>
      <c r="D62" s="26">
        <v>1225.1099999999999</v>
      </c>
      <c r="E62" s="26">
        <v>1658.8</v>
      </c>
      <c r="F62" s="26">
        <v>2151.14</v>
      </c>
      <c r="G62" s="26">
        <v>2118.44</v>
      </c>
      <c r="H62" s="26">
        <v>2593.4</v>
      </c>
    </row>
    <row r="63" spans="1:10" x14ac:dyDescent="0.25">
      <c r="A63" s="25" t="s">
        <v>10</v>
      </c>
      <c r="B63" s="13"/>
      <c r="C63" s="13"/>
      <c r="D63" s="13"/>
      <c r="E63" s="13"/>
      <c r="F63" s="13"/>
      <c r="G63" s="13"/>
      <c r="H63" s="13"/>
      <c r="I63" s="13"/>
      <c r="J63" s="13"/>
    </row>
    <row r="64" spans="1:10" x14ac:dyDescent="0.25">
      <c r="A64" s="25" t="s">
        <v>87</v>
      </c>
      <c r="B64" s="13"/>
      <c r="C64" s="13"/>
      <c r="D64" s="13"/>
      <c r="E64" s="13"/>
      <c r="F64" s="13"/>
      <c r="G64" s="13"/>
      <c r="H64" s="13"/>
      <c r="I64" s="13"/>
    </row>
  </sheetData>
  <mergeCells count="3">
    <mergeCell ref="A8:L8"/>
    <mergeCell ref="A7:L7"/>
    <mergeCell ref="A1:D1"/>
  </mergeCells>
  <phoneticPr fontId="39" type="noConversion"/>
  <pageMargins left="0.7" right="0.7" top="0.75" bottom="0.75" header="0.3" footer="0.3"/>
  <pageSetup orientation="landscape" horizontalDpi="4294967294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F9E84-BB03-294C-9049-D0BA8F6BB57C}">
  <dimension ref="A1:D48"/>
  <sheetViews>
    <sheetView zoomScale="120" zoomScaleNormal="120" workbookViewId="0">
      <selection sqref="A1:D1"/>
    </sheetView>
  </sheetViews>
  <sheetFormatPr defaultColWidth="11.42578125" defaultRowHeight="15" x14ac:dyDescent="0.25"/>
  <sheetData>
    <row r="1" spans="1:4" ht="23.25" x14ac:dyDescent="0.35">
      <c r="A1" s="221" t="s">
        <v>332</v>
      </c>
      <c r="B1" s="221"/>
      <c r="C1" s="221"/>
      <c r="D1" s="221"/>
    </row>
    <row r="3" spans="1:4" ht="15.75" x14ac:dyDescent="0.25">
      <c r="A3" s="200" t="s">
        <v>333</v>
      </c>
    </row>
    <row r="4" spans="1:4" x14ac:dyDescent="0.25">
      <c r="A4" t="s">
        <v>411</v>
      </c>
    </row>
    <row r="6" spans="1:4" ht="15.75" x14ac:dyDescent="0.25">
      <c r="A6" s="200" t="s">
        <v>336</v>
      </c>
    </row>
    <row r="7" spans="1:4" x14ac:dyDescent="0.25">
      <c r="A7" t="s">
        <v>420</v>
      </c>
    </row>
    <row r="9" spans="1:4" ht="15.75" x14ac:dyDescent="0.25">
      <c r="A9" s="200" t="s">
        <v>337</v>
      </c>
    </row>
    <row r="10" spans="1:4" x14ac:dyDescent="0.25">
      <c r="A10" t="s">
        <v>421</v>
      </c>
    </row>
    <row r="12" spans="1:4" ht="15.75" x14ac:dyDescent="0.25">
      <c r="A12" s="200" t="s">
        <v>394</v>
      </c>
    </row>
    <row r="13" spans="1:4" x14ac:dyDescent="0.25">
      <c r="A13" s="8" t="s">
        <v>395</v>
      </c>
    </row>
    <row r="14" spans="1:4" x14ac:dyDescent="0.25">
      <c r="A14" s="19" t="s">
        <v>396</v>
      </c>
    </row>
    <row r="15" spans="1:4" x14ac:dyDescent="0.25">
      <c r="A15" s="19" t="s">
        <v>397</v>
      </c>
    </row>
    <row r="17" spans="1:1" ht="15.75" x14ac:dyDescent="0.25">
      <c r="A17" s="200" t="s">
        <v>334</v>
      </c>
    </row>
    <row r="18" spans="1:1" x14ac:dyDescent="0.25">
      <c r="A18" s="8" t="s">
        <v>398</v>
      </c>
    </row>
    <row r="19" spans="1:1" x14ac:dyDescent="0.25">
      <c r="A19" s="8" t="s">
        <v>335</v>
      </c>
    </row>
    <row r="20" spans="1:1" x14ac:dyDescent="0.25">
      <c r="A20" s="19" t="s">
        <v>338</v>
      </c>
    </row>
    <row r="21" spans="1:1" x14ac:dyDescent="0.25">
      <c r="A21" s="19" t="s">
        <v>339</v>
      </c>
    </row>
    <row r="23" spans="1:1" ht="15.75" x14ac:dyDescent="0.25">
      <c r="A23" s="200" t="s">
        <v>399</v>
      </c>
    </row>
    <row r="24" spans="1:1" x14ac:dyDescent="0.25">
      <c r="A24" s="8" t="s">
        <v>400</v>
      </c>
    </row>
    <row r="25" spans="1:1" x14ac:dyDescent="0.25">
      <c r="A25" s="19" t="s">
        <v>401</v>
      </c>
    </row>
    <row r="27" spans="1:1" ht="15.75" x14ac:dyDescent="0.25">
      <c r="A27" s="200" t="s">
        <v>402</v>
      </c>
    </row>
    <row r="28" spans="1:1" x14ac:dyDescent="0.25">
      <c r="A28" s="8" t="s">
        <v>403</v>
      </c>
    </row>
    <row r="29" spans="1:1" x14ac:dyDescent="0.25">
      <c r="A29" s="19" t="s">
        <v>404</v>
      </c>
    </row>
    <row r="31" spans="1:1" ht="15.75" x14ac:dyDescent="0.25">
      <c r="A31" s="200" t="s">
        <v>405</v>
      </c>
    </row>
    <row r="32" spans="1:1" x14ac:dyDescent="0.25">
      <c r="A32" s="8" t="s">
        <v>406</v>
      </c>
    </row>
    <row r="33" spans="1:1" x14ac:dyDescent="0.25">
      <c r="A33" s="19" t="s">
        <v>409</v>
      </c>
    </row>
    <row r="34" spans="1:1" x14ac:dyDescent="0.25">
      <c r="A34" s="19" t="s">
        <v>410</v>
      </c>
    </row>
    <row r="35" spans="1:1" x14ac:dyDescent="0.25">
      <c r="A35" s="19" t="s">
        <v>407</v>
      </c>
    </row>
    <row r="36" spans="1:1" x14ac:dyDescent="0.25">
      <c r="A36" s="19" t="s">
        <v>408</v>
      </c>
    </row>
    <row r="38" spans="1:1" ht="15.75" x14ac:dyDescent="0.25">
      <c r="A38" s="200" t="s">
        <v>412</v>
      </c>
    </row>
    <row r="39" spans="1:1" x14ac:dyDescent="0.25">
      <c r="A39" s="8" t="s">
        <v>413</v>
      </c>
    </row>
    <row r="40" spans="1:1" x14ac:dyDescent="0.25">
      <c r="A40" s="19" t="s">
        <v>414</v>
      </c>
    </row>
    <row r="41" spans="1:1" x14ac:dyDescent="0.25">
      <c r="A41" s="19" t="s">
        <v>415</v>
      </c>
    </row>
    <row r="42" spans="1:1" x14ac:dyDescent="0.25">
      <c r="A42" s="19" t="s">
        <v>416</v>
      </c>
    </row>
    <row r="43" spans="1:1" x14ac:dyDescent="0.25">
      <c r="A43" s="19" t="s">
        <v>417</v>
      </c>
    </row>
    <row r="44" spans="1:1" x14ac:dyDescent="0.25">
      <c r="A44" s="82" t="s">
        <v>422</v>
      </c>
    </row>
    <row r="45" spans="1:1" x14ac:dyDescent="0.25">
      <c r="A45" s="19" t="s">
        <v>418</v>
      </c>
    </row>
    <row r="46" spans="1:1" x14ac:dyDescent="0.25">
      <c r="A46" s="82" t="s">
        <v>424</v>
      </c>
    </row>
    <row r="47" spans="1:1" x14ac:dyDescent="0.25">
      <c r="A47" s="19" t="s">
        <v>423</v>
      </c>
    </row>
    <row r="48" spans="1:1" x14ac:dyDescent="0.25">
      <c r="A48" s="19" t="s">
        <v>419</v>
      </c>
    </row>
  </sheetData>
  <mergeCells count="1">
    <mergeCell ref="A1:D1"/>
  </mergeCells>
  <pageMargins left="0.7" right="0.7" top="0.75" bottom="0.75" header="0.3" footer="0.3"/>
  <pageSetup orientation="portrait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8"/>
  <sheetViews>
    <sheetView zoomScale="120" zoomScaleNormal="120" workbookViewId="0">
      <selection sqref="A1:C1"/>
    </sheetView>
  </sheetViews>
  <sheetFormatPr defaultColWidth="8.85546875" defaultRowHeight="15" x14ac:dyDescent="0.25"/>
  <cols>
    <col min="3" max="3" width="12.28515625" customWidth="1"/>
  </cols>
  <sheetData>
    <row r="1" spans="1:9" ht="23.25" x14ac:dyDescent="0.35">
      <c r="A1" s="221" t="s">
        <v>35</v>
      </c>
      <c r="B1" s="221"/>
      <c r="C1" s="221"/>
      <c r="I1" s="98" t="s">
        <v>209</v>
      </c>
    </row>
    <row r="2" spans="1:9" x14ac:dyDescent="0.25">
      <c r="A2" t="s">
        <v>43</v>
      </c>
    </row>
    <row r="3" spans="1:9" x14ac:dyDescent="0.25">
      <c r="A3" t="s">
        <v>105</v>
      </c>
    </row>
    <row r="5" spans="1:9" x14ac:dyDescent="0.25">
      <c r="A5" s="7" t="s">
        <v>41</v>
      </c>
    </row>
    <row r="7" spans="1:9" x14ac:dyDescent="0.25">
      <c r="B7" t="s">
        <v>36</v>
      </c>
      <c r="C7" t="s">
        <v>37</v>
      </c>
    </row>
    <row r="8" spans="1:9" x14ac:dyDescent="0.25">
      <c r="B8" t="s">
        <v>38</v>
      </c>
      <c r="C8" s="11">
        <v>100</v>
      </c>
    </row>
    <row r="9" spans="1:9" x14ac:dyDescent="0.25">
      <c r="B9" t="s">
        <v>39</v>
      </c>
      <c r="C9" s="6"/>
      <c r="E9" s="228" t="s">
        <v>441</v>
      </c>
    </row>
    <row r="10" spans="1:9" x14ac:dyDescent="0.25">
      <c r="B10" t="s">
        <v>10</v>
      </c>
      <c r="C10" s="6"/>
      <c r="E10" s="9" t="s">
        <v>442</v>
      </c>
    </row>
    <row r="12" spans="1:9" x14ac:dyDescent="0.25">
      <c r="A12" s="7" t="s">
        <v>40</v>
      </c>
    </row>
    <row r="14" spans="1:9" x14ac:dyDescent="0.25">
      <c r="B14" t="s">
        <v>38</v>
      </c>
      <c r="C14">
        <v>45.87</v>
      </c>
    </row>
    <row r="15" spans="1:9" x14ac:dyDescent="0.25">
      <c r="B15" t="s">
        <v>42</v>
      </c>
      <c r="C15" s="6"/>
      <c r="E15" s="228" t="s">
        <v>444</v>
      </c>
    </row>
    <row r="16" spans="1:9" x14ac:dyDescent="0.25">
      <c r="B16" t="s">
        <v>10</v>
      </c>
      <c r="C16" s="6"/>
      <c r="E16" s="9" t="s">
        <v>443</v>
      </c>
    </row>
    <row r="18" spans="1:9" x14ac:dyDescent="0.25">
      <c r="A18" s="7" t="s">
        <v>146</v>
      </c>
    </row>
    <row r="20" spans="1:9" x14ac:dyDescent="0.25">
      <c r="B20" s="58" t="s">
        <v>58</v>
      </c>
      <c r="C20" s="58" t="s">
        <v>59</v>
      </c>
      <c r="D20" s="58" t="s">
        <v>61</v>
      </c>
      <c r="E20" s="58" t="s">
        <v>60</v>
      </c>
      <c r="F20" s="58" t="s">
        <v>10</v>
      </c>
      <c r="G20" s="58" t="s">
        <v>64</v>
      </c>
    </row>
    <row r="21" spans="1:9" x14ac:dyDescent="0.25">
      <c r="B21" s="59">
        <v>3</v>
      </c>
      <c r="C21" s="59" t="s">
        <v>62</v>
      </c>
      <c r="D21" s="60" t="s">
        <v>67</v>
      </c>
      <c r="E21" s="59">
        <v>3.78</v>
      </c>
      <c r="F21" s="61">
        <f>B21*E21</f>
        <v>11.34</v>
      </c>
      <c r="G21" s="62"/>
      <c r="I21" t="s">
        <v>68</v>
      </c>
    </row>
    <row r="22" spans="1:9" x14ac:dyDescent="0.25">
      <c r="B22" s="59">
        <v>2</v>
      </c>
      <c r="C22" s="59" t="s">
        <v>63</v>
      </c>
      <c r="D22" s="60" t="s">
        <v>66</v>
      </c>
      <c r="E22" s="59">
        <v>12.65</v>
      </c>
      <c r="F22" s="63">
        <f t="shared" ref="F22:F25" si="0">B22*E22</f>
        <v>25.3</v>
      </c>
      <c r="G22" s="62"/>
      <c r="I22" t="s">
        <v>148</v>
      </c>
    </row>
    <row r="23" spans="1:9" x14ac:dyDescent="0.25">
      <c r="B23" s="59">
        <v>4</v>
      </c>
      <c r="C23" s="59" t="s">
        <v>147</v>
      </c>
      <c r="D23" s="60" t="s">
        <v>67</v>
      </c>
      <c r="E23" s="59">
        <v>2.99</v>
      </c>
      <c r="F23" s="63">
        <f t="shared" si="0"/>
        <v>11.96</v>
      </c>
      <c r="G23" s="62"/>
    </row>
    <row r="24" spans="1:9" x14ac:dyDescent="0.25">
      <c r="B24" s="59">
        <v>2</v>
      </c>
      <c r="C24" s="59" t="s">
        <v>425</v>
      </c>
      <c r="D24" s="60" t="s">
        <v>66</v>
      </c>
      <c r="E24" s="59">
        <v>4.9800000000000004</v>
      </c>
      <c r="F24" s="63">
        <f t="shared" si="0"/>
        <v>9.9600000000000009</v>
      </c>
      <c r="G24" s="62"/>
    </row>
    <row r="25" spans="1:9" x14ac:dyDescent="0.25">
      <c r="B25" s="59"/>
      <c r="C25" s="59"/>
      <c r="D25" s="60"/>
      <c r="E25" s="59"/>
      <c r="F25" s="63">
        <f t="shared" si="0"/>
        <v>0</v>
      </c>
      <c r="G25" s="62"/>
    </row>
    <row r="26" spans="1:9" x14ac:dyDescent="0.25">
      <c r="B26" s="66"/>
      <c r="C26" s="67" t="s">
        <v>38</v>
      </c>
      <c r="D26" s="67"/>
      <c r="E26" s="68"/>
      <c r="F26" s="63">
        <f>SUM(F21:F25)</f>
        <v>58.56</v>
      </c>
      <c r="G26" s="59"/>
    </row>
    <row r="27" spans="1:9" x14ac:dyDescent="0.25">
      <c r="B27" s="66"/>
      <c r="C27" s="67" t="s">
        <v>41</v>
      </c>
      <c r="D27" s="68"/>
      <c r="E27" s="64">
        <v>6.3500000000000001E-2</v>
      </c>
      <c r="F27" s="62"/>
      <c r="G27" s="65"/>
      <c r="I27" t="s">
        <v>149</v>
      </c>
    </row>
    <row r="28" spans="1:9" x14ac:dyDescent="0.25">
      <c r="B28" s="66"/>
      <c r="C28" s="67" t="s">
        <v>65</v>
      </c>
      <c r="D28" s="67"/>
      <c r="E28" s="68"/>
      <c r="F28" s="62"/>
      <c r="G28" s="59"/>
    </row>
  </sheetData>
  <mergeCells count="1">
    <mergeCell ref="A1:C1"/>
  </mergeCells>
  <pageMargins left="0.7" right="0.7" top="0.75" bottom="0.75" header="0.3" footer="0.3"/>
  <pageSetup orientation="portrait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27"/>
  <sheetViews>
    <sheetView zoomScale="120" zoomScaleNormal="120" workbookViewId="0">
      <selection sqref="A1:C1"/>
    </sheetView>
  </sheetViews>
  <sheetFormatPr defaultColWidth="8.85546875" defaultRowHeight="15" x14ac:dyDescent="0.25"/>
  <cols>
    <col min="3" max="3" width="11.7109375" customWidth="1"/>
  </cols>
  <sheetData>
    <row r="1" spans="1:9" ht="23.25" x14ac:dyDescent="0.35">
      <c r="A1" s="221" t="s">
        <v>44</v>
      </c>
      <c r="B1" s="221"/>
      <c r="C1" s="221"/>
      <c r="I1" s="98" t="s">
        <v>209</v>
      </c>
    </row>
    <row r="2" spans="1:9" x14ac:dyDescent="0.25">
      <c r="A2" s="8" t="s">
        <v>45</v>
      </c>
    </row>
    <row r="4" spans="1:9" x14ac:dyDescent="0.25">
      <c r="B4" s="1" t="s">
        <v>46</v>
      </c>
    </row>
    <row r="6" spans="1:9" x14ac:dyDescent="0.25">
      <c r="B6" t="s">
        <v>47</v>
      </c>
      <c r="C6" s="33">
        <v>20000</v>
      </c>
    </row>
    <row r="7" spans="1:9" x14ac:dyDescent="0.25">
      <c r="B7" t="s">
        <v>8</v>
      </c>
      <c r="C7" s="34">
        <v>0.04</v>
      </c>
    </row>
    <row r="8" spans="1:9" x14ac:dyDescent="0.25">
      <c r="B8" t="s">
        <v>48</v>
      </c>
      <c r="C8" s="35">
        <v>4</v>
      </c>
    </row>
    <row r="9" spans="1:9" x14ac:dyDescent="0.25">
      <c r="B9" t="s">
        <v>49</v>
      </c>
      <c r="C9" s="20"/>
    </row>
    <row r="11" spans="1:9" x14ac:dyDescent="0.25">
      <c r="B11" t="s">
        <v>47</v>
      </c>
      <c r="C11" s="36">
        <v>300000</v>
      </c>
    </row>
    <row r="12" spans="1:9" x14ac:dyDescent="0.25">
      <c r="B12" t="s">
        <v>8</v>
      </c>
      <c r="C12" s="34">
        <v>0.03</v>
      </c>
    </row>
    <row r="13" spans="1:9" x14ac:dyDescent="0.25">
      <c r="B13" t="s">
        <v>48</v>
      </c>
      <c r="C13" s="35">
        <v>30</v>
      </c>
    </row>
    <row r="14" spans="1:9" x14ac:dyDescent="0.25">
      <c r="B14" t="s">
        <v>49</v>
      </c>
      <c r="C14" s="6"/>
    </row>
    <row r="17" spans="1:3" x14ac:dyDescent="0.25">
      <c r="A17" s="230" t="s">
        <v>445</v>
      </c>
    </row>
    <row r="19" spans="1:3" x14ac:dyDescent="0.25">
      <c r="B19" t="s">
        <v>47</v>
      </c>
      <c r="C19" s="33">
        <v>20000</v>
      </c>
    </row>
    <row r="20" spans="1:3" x14ac:dyDescent="0.25">
      <c r="B20" t="s">
        <v>8</v>
      </c>
      <c r="C20" s="34">
        <v>0.04</v>
      </c>
    </row>
    <row r="21" spans="1:3" x14ac:dyDescent="0.25">
      <c r="B21" t="s">
        <v>48</v>
      </c>
      <c r="C21" s="35">
        <v>4</v>
      </c>
    </row>
    <row r="22" spans="1:3" x14ac:dyDescent="0.25">
      <c r="B22" t="s">
        <v>49</v>
      </c>
      <c r="C22" s="229">
        <f>PMT(C20/12,C21*12,-C19)</f>
        <v>451.58109283379963</v>
      </c>
    </row>
    <row r="24" spans="1:3" x14ac:dyDescent="0.25">
      <c r="B24" t="s">
        <v>47</v>
      </c>
      <c r="C24" s="36">
        <v>300000</v>
      </c>
    </row>
    <row r="25" spans="1:3" x14ac:dyDescent="0.25">
      <c r="B25" t="s">
        <v>8</v>
      </c>
      <c r="C25" s="34">
        <v>0.03</v>
      </c>
    </row>
    <row r="26" spans="1:3" x14ac:dyDescent="0.25">
      <c r="B26" t="s">
        <v>48</v>
      </c>
      <c r="C26" s="35">
        <v>30</v>
      </c>
    </row>
    <row r="27" spans="1:3" x14ac:dyDescent="0.25">
      <c r="B27" t="s">
        <v>49</v>
      </c>
      <c r="C27" s="229">
        <f>PMT(C25/12,C26*12,-C24)</f>
        <v>1264.8121011883513</v>
      </c>
    </row>
  </sheetData>
  <mergeCells count="1">
    <mergeCell ref="A1:C1"/>
  </mergeCells>
  <pageMargins left="0.7" right="0.7" top="0.75" bottom="0.75" header="0.3" footer="0.3"/>
  <pageSetup orientation="portrait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34"/>
  <sheetViews>
    <sheetView zoomScale="120" zoomScaleNormal="120" workbookViewId="0">
      <selection sqref="A1:C1"/>
    </sheetView>
  </sheetViews>
  <sheetFormatPr defaultColWidth="8.85546875" defaultRowHeight="15" x14ac:dyDescent="0.25"/>
  <cols>
    <col min="1" max="1" width="11.7109375" customWidth="1"/>
    <col min="9" max="9" width="11.85546875" customWidth="1"/>
  </cols>
  <sheetData>
    <row r="1" spans="1:9" ht="23.25" x14ac:dyDescent="0.35">
      <c r="A1" s="221" t="s">
        <v>210</v>
      </c>
      <c r="B1" s="221"/>
      <c r="C1" s="221"/>
      <c r="I1" s="98" t="s">
        <v>209</v>
      </c>
    </row>
    <row r="2" spans="1:9" x14ac:dyDescent="0.25">
      <c r="A2" s="8" t="s">
        <v>211</v>
      </c>
    </row>
    <row r="3" spans="1:9" x14ac:dyDescent="0.25">
      <c r="A3" s="8" t="s">
        <v>324</v>
      </c>
    </row>
    <row r="4" spans="1:9" x14ac:dyDescent="0.25">
      <c r="A4" s="8"/>
    </row>
    <row r="5" spans="1:9" x14ac:dyDescent="0.25">
      <c r="A5" s="7" t="s">
        <v>320</v>
      </c>
    </row>
    <row r="6" spans="1:9" x14ac:dyDescent="0.25">
      <c r="A6" s="198" t="s">
        <v>323</v>
      </c>
    </row>
    <row r="7" spans="1:9" x14ac:dyDescent="0.25">
      <c r="A7" s="198" t="s">
        <v>321</v>
      </c>
    </row>
    <row r="8" spans="1:9" x14ac:dyDescent="0.25">
      <c r="A8" s="198" t="s">
        <v>322</v>
      </c>
    </row>
    <row r="10" spans="1:9" x14ac:dyDescent="0.25">
      <c r="A10" t="s">
        <v>88</v>
      </c>
    </row>
    <row r="12" spans="1:9" ht="20.25" thickBot="1" x14ac:dyDescent="0.35">
      <c r="A12" s="197" t="s">
        <v>69</v>
      </c>
    </row>
    <row r="13" spans="1:9" ht="15.75" thickTop="1" x14ac:dyDescent="0.25">
      <c r="A13" s="155" t="s">
        <v>70</v>
      </c>
      <c r="B13" s="183" t="s">
        <v>4</v>
      </c>
      <c r="C13" s="183" t="s">
        <v>5</v>
      </c>
      <c r="D13" s="183" t="s">
        <v>6</v>
      </c>
      <c r="E13" s="183" t="s">
        <v>15</v>
      </c>
      <c r="F13" s="183" t="s">
        <v>71</v>
      </c>
      <c r="G13" s="183" t="s">
        <v>72</v>
      </c>
      <c r="H13" s="183" t="s">
        <v>10</v>
      </c>
      <c r="I13" s="183" t="s">
        <v>73</v>
      </c>
    </row>
    <row r="14" spans="1:9" x14ac:dyDescent="0.25">
      <c r="A14" s="184" t="s">
        <v>74</v>
      </c>
      <c r="B14" s="189">
        <v>2600</v>
      </c>
      <c r="C14" s="189">
        <v>2600</v>
      </c>
      <c r="D14" s="189">
        <v>2600</v>
      </c>
      <c r="E14" s="189">
        <v>2600</v>
      </c>
      <c r="F14" s="189">
        <v>2600</v>
      </c>
      <c r="G14" s="189">
        <v>2600</v>
      </c>
      <c r="H14" s="189">
        <f>SUM(B14:G14)</f>
        <v>15600</v>
      </c>
      <c r="I14" s="194">
        <f>H14/$H$16</f>
        <v>0.59090909090909094</v>
      </c>
    </row>
    <row r="15" spans="1:9" x14ac:dyDescent="0.25">
      <c r="A15" s="184" t="s">
        <v>75</v>
      </c>
      <c r="B15" s="189">
        <v>1700</v>
      </c>
      <c r="C15" s="189">
        <v>1700</v>
      </c>
      <c r="D15" s="189">
        <v>1700</v>
      </c>
      <c r="E15" s="189">
        <v>1700</v>
      </c>
      <c r="F15" s="189">
        <v>1700</v>
      </c>
      <c r="G15" s="189">
        <v>2300</v>
      </c>
      <c r="H15" s="189">
        <f>SUM(B15:G15)</f>
        <v>10800</v>
      </c>
      <c r="I15" s="194">
        <f t="shared" ref="I15:I16" si="0">H15/$H$16</f>
        <v>0.40909090909090912</v>
      </c>
    </row>
    <row r="16" spans="1:9" ht="15.75" thickBot="1" x14ac:dyDescent="0.3">
      <c r="A16" s="186" t="s">
        <v>10</v>
      </c>
      <c r="B16" s="195">
        <f t="shared" ref="B16:H16" si="1">SUM(B14:B15)</f>
        <v>4300</v>
      </c>
      <c r="C16" s="195">
        <f t="shared" si="1"/>
        <v>4300</v>
      </c>
      <c r="D16" s="195">
        <f t="shared" si="1"/>
        <v>4300</v>
      </c>
      <c r="E16" s="195">
        <f t="shared" si="1"/>
        <v>4300</v>
      </c>
      <c r="F16" s="195">
        <f t="shared" si="1"/>
        <v>4300</v>
      </c>
      <c r="G16" s="195">
        <f t="shared" si="1"/>
        <v>4900</v>
      </c>
      <c r="H16" s="195">
        <f t="shared" si="1"/>
        <v>26400</v>
      </c>
      <c r="I16" s="196">
        <f t="shared" si="0"/>
        <v>1</v>
      </c>
    </row>
    <row r="17" spans="1:9" ht="15.75" thickTop="1" x14ac:dyDescent="0.25">
      <c r="I17" s="15"/>
    </row>
    <row r="19" spans="1:9" x14ac:dyDescent="0.25">
      <c r="A19" t="s">
        <v>76</v>
      </c>
    </row>
    <row r="20" spans="1:9" x14ac:dyDescent="0.25">
      <c r="A20" t="s">
        <v>77</v>
      </c>
      <c r="B20" t="s">
        <v>4</v>
      </c>
      <c r="H20" t="s">
        <v>10</v>
      </c>
      <c r="I20" t="s">
        <v>73</v>
      </c>
    </row>
    <row r="21" spans="1:9" x14ac:dyDescent="0.25">
      <c r="A21" t="s">
        <v>78</v>
      </c>
      <c r="B21">
        <v>2000</v>
      </c>
      <c r="C21">
        <v>2000</v>
      </c>
      <c r="D21">
        <v>2000</v>
      </c>
      <c r="E21">
        <v>2000</v>
      </c>
      <c r="F21">
        <v>2000</v>
      </c>
      <c r="G21">
        <v>2000</v>
      </c>
    </row>
    <row r="22" spans="1:9" x14ac:dyDescent="0.25">
      <c r="A22" t="s">
        <v>79</v>
      </c>
      <c r="B22">
        <v>300</v>
      </c>
      <c r="C22">
        <v>300</v>
      </c>
      <c r="D22">
        <v>300</v>
      </c>
      <c r="E22">
        <v>300</v>
      </c>
      <c r="F22">
        <v>300</v>
      </c>
      <c r="G22">
        <v>300</v>
      </c>
    </row>
    <row r="23" spans="1:9" x14ac:dyDescent="0.25">
      <c r="A23" t="s">
        <v>80</v>
      </c>
      <c r="B23">
        <v>250</v>
      </c>
      <c r="C23">
        <v>250</v>
      </c>
      <c r="D23">
        <v>250</v>
      </c>
      <c r="E23">
        <v>200</v>
      </c>
      <c r="F23">
        <v>150</v>
      </c>
      <c r="G23">
        <v>150</v>
      </c>
    </row>
    <row r="24" spans="1:9" x14ac:dyDescent="0.25">
      <c r="A24" t="s">
        <v>81</v>
      </c>
      <c r="B24">
        <v>900</v>
      </c>
      <c r="C24">
        <v>900</v>
      </c>
      <c r="D24">
        <v>900</v>
      </c>
      <c r="E24">
        <v>1100</v>
      </c>
      <c r="F24">
        <v>900</v>
      </c>
      <c r="G24">
        <v>900</v>
      </c>
    </row>
    <row r="25" spans="1:9" x14ac:dyDescent="0.25">
      <c r="A25" t="s">
        <v>82</v>
      </c>
      <c r="B25">
        <v>152</v>
      </c>
      <c r="C25">
        <v>154</v>
      </c>
      <c r="D25">
        <v>156</v>
      </c>
      <c r="E25">
        <v>150</v>
      </c>
      <c r="F25">
        <v>150</v>
      </c>
      <c r="G25">
        <v>150</v>
      </c>
    </row>
    <row r="26" spans="1:9" x14ac:dyDescent="0.25">
      <c r="A26" t="s">
        <v>83</v>
      </c>
      <c r="B26">
        <v>250</v>
      </c>
      <c r="C26">
        <v>250</v>
      </c>
      <c r="D26">
        <v>400</v>
      </c>
      <c r="E26">
        <v>500</v>
      </c>
      <c r="F26">
        <v>200</v>
      </c>
      <c r="G26">
        <v>400</v>
      </c>
    </row>
    <row r="27" spans="1:9" x14ac:dyDescent="0.25">
      <c r="A27" t="s">
        <v>10</v>
      </c>
    </row>
    <row r="28" spans="1:9" x14ac:dyDescent="0.25">
      <c r="B28" s="14"/>
      <c r="C28" s="14"/>
      <c r="D28" s="14"/>
      <c r="E28" s="14"/>
      <c r="F28" s="14"/>
      <c r="G28" s="14"/>
      <c r="H28" s="14"/>
    </row>
    <row r="29" spans="1:9" x14ac:dyDescent="0.25">
      <c r="A29" t="s">
        <v>84</v>
      </c>
    </row>
    <row r="31" spans="1:9" x14ac:dyDescent="0.25">
      <c r="A31" t="s">
        <v>114</v>
      </c>
    </row>
    <row r="32" spans="1:9" x14ac:dyDescent="0.25">
      <c r="A32" s="27">
        <v>0.05</v>
      </c>
    </row>
    <row r="33" spans="1:1" x14ac:dyDescent="0.25">
      <c r="A33" s="16"/>
    </row>
    <row r="34" spans="1:1" x14ac:dyDescent="0.25">
      <c r="A34" s="12"/>
    </row>
  </sheetData>
  <mergeCells count="1">
    <mergeCell ref="A1:C1"/>
  </mergeCells>
  <pageMargins left="0.7" right="0.7" top="0.75" bottom="0.75" header="0.3" footer="0.3"/>
  <pageSetup orientation="portrait" horizontalDpi="4294967294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99969-5C6F-45D7-8F6F-3ABAFB97D593}">
  <dimension ref="A1:L46"/>
  <sheetViews>
    <sheetView zoomScale="120" zoomScaleNormal="120" workbookViewId="0">
      <selection activeCell="C6" sqref="C6"/>
    </sheetView>
  </sheetViews>
  <sheetFormatPr defaultColWidth="9.140625" defaultRowHeight="14.25" x14ac:dyDescent="0.2"/>
  <cols>
    <col min="1" max="1" width="7.7109375" style="100" customWidth="1"/>
    <col min="2" max="2" width="9.140625" style="100"/>
    <col min="3" max="3" width="12" style="100" customWidth="1"/>
    <col min="4" max="4" width="11.28515625" style="100" customWidth="1"/>
    <col min="5" max="5" width="13.85546875" style="100" customWidth="1"/>
    <col min="6" max="6" width="10.85546875" style="100" customWidth="1"/>
    <col min="7" max="7" width="13.42578125" style="100" customWidth="1"/>
    <col min="8" max="8" width="9.140625" style="100"/>
    <col min="9" max="9" width="14.42578125" style="100" customWidth="1"/>
    <col min="10" max="10" width="2.42578125" style="101" hidden="1" customWidth="1"/>
    <col min="11" max="11" width="11.42578125" style="100" bestFit="1" customWidth="1"/>
    <col min="12" max="12" width="9.140625" style="100"/>
    <col min="13" max="13" width="9.42578125" style="100" bestFit="1" customWidth="1"/>
    <col min="14" max="16384" width="9.140625" style="100"/>
  </cols>
  <sheetData>
    <row r="1" spans="1:12" s="99" customFormat="1" ht="23.25" x14ac:dyDescent="0.35">
      <c r="A1" s="220" t="s">
        <v>268</v>
      </c>
      <c r="B1" s="220"/>
      <c r="C1" s="220"/>
      <c r="D1" s="220"/>
      <c r="E1"/>
      <c r="F1"/>
      <c r="G1"/>
      <c r="H1"/>
      <c r="I1"/>
      <c r="J1"/>
      <c r="K1"/>
      <c r="L1"/>
    </row>
    <row r="3" spans="1:12" x14ac:dyDescent="0.2">
      <c r="I3" s="101"/>
    </row>
    <row r="4" spans="1:12" x14ac:dyDescent="0.2">
      <c r="A4" s="102" t="s">
        <v>227</v>
      </c>
      <c r="B4" s="100" t="s">
        <v>228</v>
      </c>
      <c r="I4" s="101"/>
    </row>
    <row r="5" spans="1:12" x14ac:dyDescent="0.2">
      <c r="A5" s="103"/>
      <c r="C5" s="104" t="s">
        <v>229</v>
      </c>
      <c r="E5" s="104" t="s">
        <v>230</v>
      </c>
      <c r="G5" s="105">
        <v>0.255</v>
      </c>
      <c r="I5" s="101"/>
    </row>
    <row r="6" spans="1:12" ht="15" x14ac:dyDescent="0.25">
      <c r="A6" s="103"/>
      <c r="C6" s="106"/>
      <c r="E6" s="107" t="s">
        <v>231</v>
      </c>
      <c r="G6" s="108"/>
      <c r="I6" s="109" t="str">
        <f>IF(C6&amp;E6&amp;G6=J6,"Good","")</f>
        <v/>
      </c>
      <c r="J6" s="110" t="s">
        <v>232</v>
      </c>
    </row>
    <row r="7" spans="1:12" ht="15" x14ac:dyDescent="0.25">
      <c r="A7" s="103"/>
      <c r="C7" s="111"/>
      <c r="I7" s="101"/>
      <c r="J7" s="110"/>
    </row>
    <row r="8" spans="1:12" ht="15" x14ac:dyDescent="0.25">
      <c r="A8" s="102" t="s">
        <v>233</v>
      </c>
      <c r="B8" s="100" t="s">
        <v>234</v>
      </c>
      <c r="C8" s="112"/>
      <c r="I8" s="101"/>
      <c r="J8" s="110"/>
    </row>
    <row r="9" spans="1:12" ht="15" x14ac:dyDescent="0.25">
      <c r="A9" s="103"/>
      <c r="C9" s="113" t="s">
        <v>12</v>
      </c>
      <c r="D9" s="113"/>
      <c r="E9" s="113"/>
      <c r="I9" s="109" t="str">
        <f>IF(C9&amp;D9&amp;E9=J9,"Good","")</f>
        <v/>
      </c>
      <c r="J9" s="114" t="s">
        <v>235</v>
      </c>
    </row>
    <row r="10" spans="1:12" ht="15" x14ac:dyDescent="0.25">
      <c r="A10" s="103"/>
      <c r="I10" s="101"/>
      <c r="J10" s="110"/>
    </row>
    <row r="11" spans="1:12" ht="15" x14ac:dyDescent="0.25">
      <c r="A11" s="103"/>
      <c r="B11" s="100" t="s">
        <v>236</v>
      </c>
      <c r="I11" s="109"/>
      <c r="J11" s="110"/>
    </row>
    <row r="12" spans="1:12" ht="15" x14ac:dyDescent="0.25">
      <c r="A12" s="103"/>
      <c r="I12" s="109"/>
      <c r="J12" s="110"/>
    </row>
    <row r="13" spans="1:12" ht="15.75" thickBot="1" x14ac:dyDescent="0.3">
      <c r="A13" s="102" t="s">
        <v>237</v>
      </c>
      <c r="C13" s="100" t="s">
        <v>238</v>
      </c>
      <c r="I13" s="101"/>
      <c r="J13" s="110"/>
    </row>
    <row r="14" spans="1:12" ht="15.75" thickBot="1" x14ac:dyDescent="0.3">
      <c r="A14" s="103"/>
      <c r="C14" s="115" t="s">
        <v>239</v>
      </c>
      <c r="D14" s="116" t="s">
        <v>240</v>
      </c>
      <c r="E14" s="117" t="s">
        <v>10</v>
      </c>
      <c r="I14" s="101"/>
      <c r="J14" s="110"/>
    </row>
    <row r="15" spans="1:12" ht="15.75" thickBot="1" x14ac:dyDescent="0.3">
      <c r="A15" s="103"/>
      <c r="C15" s="118">
        <v>1256.73</v>
      </c>
      <c r="D15" s="119">
        <v>243.26999999999998</v>
      </c>
      <c r="E15" s="120"/>
      <c r="I15" s="109" t="str">
        <f>IF(E15=J15,"Good","")</f>
        <v/>
      </c>
      <c r="J15" s="110">
        <v>1500</v>
      </c>
    </row>
    <row r="16" spans="1:12" ht="15" x14ac:dyDescent="0.25">
      <c r="A16" s="103"/>
      <c r="I16" s="101"/>
      <c r="J16" s="110"/>
      <c r="K16" s="121"/>
      <c r="L16" s="121"/>
    </row>
    <row r="17" spans="1:12" ht="15.75" thickBot="1" x14ac:dyDescent="0.3">
      <c r="A17" s="102" t="s">
        <v>241</v>
      </c>
      <c r="C17" s="100" t="s">
        <v>242</v>
      </c>
      <c r="I17" s="101"/>
      <c r="J17" s="110"/>
      <c r="K17" s="121"/>
      <c r="L17" s="121"/>
    </row>
    <row r="18" spans="1:12" ht="15.75" thickBot="1" x14ac:dyDescent="0.3">
      <c r="A18" s="103"/>
      <c r="C18" s="115" t="s">
        <v>69</v>
      </c>
      <c r="D18" s="116" t="s">
        <v>243</v>
      </c>
      <c r="E18" s="117" t="s">
        <v>244</v>
      </c>
      <c r="I18" s="101"/>
      <c r="J18" s="110"/>
    </row>
    <row r="19" spans="1:12" ht="15.75" thickBot="1" x14ac:dyDescent="0.3">
      <c r="A19" s="103"/>
      <c r="C19" s="118">
        <v>2143.87</v>
      </c>
      <c r="D19" s="119">
        <v>643.86999999999989</v>
      </c>
      <c r="E19" s="120"/>
      <c r="I19" s="109" t="str">
        <f>IF(E19=J19,"Good","")</f>
        <v/>
      </c>
      <c r="J19" s="110">
        <v>1500</v>
      </c>
    </row>
    <row r="20" spans="1:12" ht="15" x14ac:dyDescent="0.25">
      <c r="A20" s="103"/>
      <c r="I20" s="101"/>
      <c r="J20" s="110"/>
    </row>
    <row r="21" spans="1:12" ht="15.75" thickBot="1" x14ac:dyDescent="0.3">
      <c r="A21" s="102" t="s">
        <v>245</v>
      </c>
      <c r="C21" s="100" t="s">
        <v>246</v>
      </c>
      <c r="I21" s="101"/>
      <c r="J21" s="110"/>
    </row>
    <row r="22" spans="1:12" ht="15.75" thickBot="1" x14ac:dyDescent="0.3">
      <c r="A22" s="103"/>
      <c r="C22" s="115" t="s">
        <v>247</v>
      </c>
      <c r="D22" s="116" t="s">
        <v>10</v>
      </c>
      <c r="E22" s="117" t="s">
        <v>248</v>
      </c>
      <c r="I22" s="101"/>
      <c r="J22" s="110"/>
    </row>
    <row r="23" spans="1:12" ht="15.75" thickBot="1" x14ac:dyDescent="0.3">
      <c r="A23" s="103"/>
      <c r="C23" s="118">
        <v>829.23599999999999</v>
      </c>
      <c r="D23" s="122">
        <v>2764.12</v>
      </c>
      <c r="E23" s="123"/>
      <c r="I23" s="109" t="str">
        <f>IF(E23=J23,"Good","")</f>
        <v/>
      </c>
      <c r="J23" s="110">
        <v>0.3</v>
      </c>
    </row>
    <row r="24" spans="1:12" ht="15" x14ac:dyDescent="0.25">
      <c r="A24" s="103"/>
      <c r="E24" s="124"/>
      <c r="I24" s="101"/>
      <c r="J24" s="110"/>
    </row>
    <row r="25" spans="1:12" ht="15.75" thickBot="1" x14ac:dyDescent="0.3">
      <c r="A25" s="102" t="s">
        <v>249</v>
      </c>
      <c r="C25" s="100" t="s">
        <v>250</v>
      </c>
      <c r="E25" s="124"/>
      <c r="I25" s="101"/>
      <c r="J25" s="110"/>
    </row>
    <row r="26" spans="1:12" ht="15.75" thickBot="1" x14ac:dyDescent="0.3">
      <c r="A26" s="103"/>
      <c r="C26" s="115" t="s">
        <v>38</v>
      </c>
      <c r="D26" s="116" t="s">
        <v>251</v>
      </c>
      <c r="E26" s="117" t="s">
        <v>252</v>
      </c>
      <c r="I26" s="101"/>
      <c r="J26" s="110"/>
    </row>
    <row r="27" spans="1:12" ht="15.75" thickBot="1" x14ac:dyDescent="0.3">
      <c r="A27" s="103"/>
      <c r="C27" s="118">
        <v>333.33333333333337</v>
      </c>
      <c r="D27" s="125">
        <v>0.15</v>
      </c>
      <c r="E27" s="120"/>
      <c r="I27" s="109" t="str">
        <f>IF(E27=J27,"Good","")</f>
        <v/>
      </c>
      <c r="J27" s="110">
        <v>50.000000000000007</v>
      </c>
    </row>
    <row r="28" spans="1:12" ht="15" x14ac:dyDescent="0.25">
      <c r="A28" s="103"/>
      <c r="I28" s="101"/>
      <c r="J28" s="110"/>
    </row>
    <row r="29" spans="1:12" ht="15" thickBot="1" x14ac:dyDescent="0.25">
      <c r="A29" s="102" t="s">
        <v>253</v>
      </c>
      <c r="C29" s="100" t="s">
        <v>254</v>
      </c>
      <c r="I29" s="101"/>
    </row>
    <row r="30" spans="1:12" ht="15.75" thickBot="1" x14ac:dyDescent="0.3">
      <c r="A30" s="103"/>
      <c r="C30" s="115" t="s">
        <v>255</v>
      </c>
      <c r="D30" s="116" t="s">
        <v>256</v>
      </c>
      <c r="E30" s="126" t="s">
        <v>168</v>
      </c>
      <c r="F30" s="117" t="s">
        <v>244</v>
      </c>
      <c r="I30" s="101"/>
      <c r="J30" s="110"/>
    </row>
    <row r="31" spans="1:12" ht="15.75" thickBot="1" x14ac:dyDescent="0.3">
      <c r="A31" s="103"/>
      <c r="C31" s="118">
        <v>2606.5100000000002</v>
      </c>
      <c r="D31" s="119">
        <v>427.86</v>
      </c>
      <c r="E31" s="119">
        <v>178.65</v>
      </c>
      <c r="F31" s="120"/>
      <c r="I31" s="109" t="str">
        <f>IF(F31=J31,"Good","")</f>
        <v/>
      </c>
      <c r="J31" s="101">
        <v>2000</v>
      </c>
    </row>
    <row r="32" spans="1:12" x14ac:dyDescent="0.2">
      <c r="A32" s="103"/>
      <c r="I32" s="101"/>
    </row>
    <row r="33" spans="1:10" ht="15.75" thickBot="1" x14ac:dyDescent="0.3">
      <c r="A33" s="102" t="s">
        <v>257</v>
      </c>
      <c r="C33" s="127" t="s">
        <v>258</v>
      </c>
      <c r="D33" s="128"/>
      <c r="E33" s="129"/>
      <c r="F33"/>
      <c r="I33" s="101"/>
    </row>
    <row r="34" spans="1:10" ht="15.75" thickBot="1" x14ac:dyDescent="0.3">
      <c r="A34" s="103"/>
      <c r="C34" s="115" t="s">
        <v>259</v>
      </c>
      <c r="D34" s="116" t="s">
        <v>260</v>
      </c>
      <c r="E34" s="126" t="s">
        <v>261</v>
      </c>
      <c r="F34" s="117" t="s">
        <v>10</v>
      </c>
      <c r="I34" s="101"/>
    </row>
    <row r="35" spans="1:10" ht="15.75" thickBot="1" x14ac:dyDescent="0.3">
      <c r="A35" s="103"/>
      <c r="C35" s="118">
        <v>352.16</v>
      </c>
      <c r="D35" s="119">
        <v>776.49999999999989</v>
      </c>
      <c r="E35" s="119">
        <v>871.34</v>
      </c>
      <c r="F35" s="120"/>
      <c r="I35" s="109" t="str">
        <f>IF(F35=J35,"Good","")</f>
        <v/>
      </c>
      <c r="J35" s="101">
        <v>2000</v>
      </c>
    </row>
    <row r="36" spans="1:10" x14ac:dyDescent="0.2">
      <c r="A36" s="103"/>
      <c r="I36" s="101"/>
    </row>
    <row r="37" spans="1:10" ht="15" thickBot="1" x14ac:dyDescent="0.25">
      <c r="A37" s="102" t="s">
        <v>262</v>
      </c>
      <c r="C37" s="100" t="s">
        <v>263</v>
      </c>
      <c r="I37" s="101"/>
    </row>
    <row r="38" spans="1:10" ht="15.75" thickBot="1" x14ac:dyDescent="0.3">
      <c r="A38" s="103"/>
      <c r="C38" s="115" t="s">
        <v>13</v>
      </c>
      <c r="D38" s="116" t="s">
        <v>19</v>
      </c>
      <c r="E38" s="126" t="s">
        <v>20</v>
      </c>
      <c r="F38" s="117" t="s">
        <v>86</v>
      </c>
      <c r="I38" s="101"/>
    </row>
    <row r="39" spans="1:10" ht="15.75" thickBot="1" x14ac:dyDescent="0.3">
      <c r="A39" s="103"/>
      <c r="C39" s="118">
        <v>44.9</v>
      </c>
      <c r="D39" s="119">
        <v>72.319999999999993</v>
      </c>
      <c r="E39" s="119">
        <v>32.770000000000003</v>
      </c>
      <c r="F39" s="120"/>
      <c r="I39" s="109" t="str">
        <f>IF(F39=J39,"Good","")</f>
        <v/>
      </c>
      <c r="J39" s="101">
        <v>49.99666666666667</v>
      </c>
    </row>
    <row r="40" spans="1:10" x14ac:dyDescent="0.2">
      <c r="A40" s="103"/>
      <c r="I40" s="101"/>
    </row>
    <row r="41" spans="1:10" x14ac:dyDescent="0.2">
      <c r="A41" s="102" t="s">
        <v>264</v>
      </c>
      <c r="C41" s="100" t="s">
        <v>265</v>
      </c>
    </row>
    <row r="42" spans="1:10" ht="15" x14ac:dyDescent="0.25">
      <c r="A42" s="103"/>
      <c r="C42" s="130" t="s">
        <v>266</v>
      </c>
      <c r="D42" s="130" t="s">
        <v>4</v>
      </c>
      <c r="E42" s="130" t="s">
        <v>5</v>
      </c>
      <c r="F42" s="130" t="s">
        <v>6</v>
      </c>
    </row>
    <row r="43" spans="1:10" x14ac:dyDescent="0.2">
      <c r="A43" s="103"/>
      <c r="C43" s="131" t="s">
        <v>69</v>
      </c>
      <c r="D43" s="131">
        <v>352.16</v>
      </c>
      <c r="E43" s="131">
        <v>678.31</v>
      </c>
      <c r="F43" s="131">
        <v>871.34</v>
      </c>
    </row>
    <row r="44" spans="1:10" x14ac:dyDescent="0.2">
      <c r="A44" s="103"/>
      <c r="C44" s="131" t="s">
        <v>76</v>
      </c>
      <c r="D44" s="131">
        <v>202.16000000000003</v>
      </c>
      <c r="E44" s="131">
        <v>528.30999999999995</v>
      </c>
      <c r="F44" s="131">
        <v>721.34</v>
      </c>
    </row>
    <row r="45" spans="1:10" ht="15" x14ac:dyDescent="0.25">
      <c r="A45" s="103"/>
      <c r="C45" s="132" t="s">
        <v>244</v>
      </c>
      <c r="D45" s="133">
        <f t="shared" ref="D45" si="0">D43-D44</f>
        <v>150</v>
      </c>
      <c r="E45" s="133"/>
      <c r="F45" s="133"/>
      <c r="I45" s="134" t="str">
        <f>IF(D45&amp;E45&amp;F45=J45,"Good","")</f>
        <v/>
      </c>
      <c r="J45" s="135" t="s">
        <v>267</v>
      </c>
    </row>
    <row r="46" spans="1:10" x14ac:dyDescent="0.2">
      <c r="A46" s="103"/>
    </row>
  </sheetData>
  <sheetProtection formatCells="0"/>
  <mergeCells count="1">
    <mergeCell ref="A1:D1"/>
  </mergeCells>
  <phoneticPr fontId="39" type="noConversion"/>
  <conditionalFormatting sqref="C9:E9">
    <cfRule type="cellIs" dxfId="1" priority="2" operator="notEqual">
      <formula>"January"</formula>
    </cfRule>
  </conditionalFormatting>
  <conditionalFormatting sqref="C6">
    <cfRule type="cellIs" dxfId="0" priority="1" operator="notEqual">
      <formula>"January"</formula>
    </cfRule>
  </conditionalFormatting>
  <pageMargins left="0.7" right="0.7" top="0.75" bottom="0.75" header="0.3" footer="0.3"/>
  <pageSetup orientation="portrait" horizontalDpi="4294967294" vertic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7"/>
  <sheetViews>
    <sheetView zoomScale="120" zoomScaleNormal="120" workbookViewId="0">
      <selection sqref="A1:E1"/>
    </sheetView>
  </sheetViews>
  <sheetFormatPr defaultColWidth="8.85546875" defaultRowHeight="15" x14ac:dyDescent="0.25"/>
  <cols>
    <col min="1" max="1" width="11.7109375" customWidth="1"/>
    <col min="2" max="7" width="10.140625" bestFit="1" customWidth="1"/>
    <col min="8" max="8" width="11.28515625" bestFit="1" customWidth="1"/>
    <col min="9" max="9" width="11.85546875" customWidth="1"/>
  </cols>
  <sheetData>
    <row r="1" spans="1:9" ht="23.25" x14ac:dyDescent="0.35">
      <c r="A1" s="221" t="s">
        <v>213</v>
      </c>
      <c r="B1" s="221"/>
      <c r="C1" s="221"/>
      <c r="D1" s="221"/>
      <c r="E1" s="221"/>
    </row>
    <row r="2" spans="1:9" x14ac:dyDescent="0.25">
      <c r="A2" s="8" t="s">
        <v>211</v>
      </c>
    </row>
    <row r="3" spans="1:9" x14ac:dyDescent="0.25">
      <c r="A3" s="8" t="s">
        <v>212</v>
      </c>
    </row>
    <row r="5" spans="1:9" ht="23.25" x14ac:dyDescent="0.35">
      <c r="A5" s="225" t="s">
        <v>142</v>
      </c>
      <c r="B5" s="225"/>
      <c r="C5" s="225"/>
      <c r="D5" s="225"/>
      <c r="E5" s="225"/>
      <c r="F5" s="225"/>
      <c r="G5" s="225"/>
      <c r="H5" s="225"/>
      <c r="I5" s="225"/>
    </row>
    <row r="7" spans="1:9" ht="20.25" thickBot="1" x14ac:dyDescent="0.35">
      <c r="A7" s="17" t="s">
        <v>69</v>
      </c>
    </row>
    <row r="8" spans="1:9" ht="15.75" thickTop="1" x14ac:dyDescent="0.25">
      <c r="A8" s="155" t="s">
        <v>70</v>
      </c>
      <c r="B8" s="183" t="s">
        <v>4</v>
      </c>
      <c r="C8" s="183" t="s">
        <v>5</v>
      </c>
      <c r="D8" s="183" t="s">
        <v>6</v>
      </c>
      <c r="E8" s="183" t="s">
        <v>15</v>
      </c>
      <c r="F8" s="183" t="s">
        <v>71</v>
      </c>
      <c r="G8" s="183" t="s">
        <v>72</v>
      </c>
      <c r="H8" s="183" t="s">
        <v>10</v>
      </c>
      <c r="I8" s="183" t="s">
        <v>73</v>
      </c>
    </row>
    <row r="9" spans="1:9" x14ac:dyDescent="0.25">
      <c r="A9" s="185" t="s">
        <v>74</v>
      </c>
      <c r="B9" s="188">
        <v>2600</v>
      </c>
      <c r="C9" s="188">
        <v>2600</v>
      </c>
      <c r="D9" s="188">
        <v>2600</v>
      </c>
      <c r="E9" s="188">
        <v>2600</v>
      </c>
      <c r="F9" s="188">
        <v>2600</v>
      </c>
      <c r="G9" s="188">
        <v>2600</v>
      </c>
      <c r="H9" s="188">
        <f>SUM(B9:G9)</f>
        <v>15600</v>
      </c>
      <c r="I9" s="190">
        <f>IncBudget2[[#This Row],[Total]]/IncBudget2[[#Totals],[Total]]</f>
        <v>0.59090909090909094</v>
      </c>
    </row>
    <row r="10" spans="1:9" x14ac:dyDescent="0.25">
      <c r="A10" s="185" t="s">
        <v>75</v>
      </c>
      <c r="B10" s="188">
        <v>1700</v>
      </c>
      <c r="C10" s="188">
        <v>1700</v>
      </c>
      <c r="D10" s="188">
        <v>1700</v>
      </c>
      <c r="E10" s="188">
        <v>1700</v>
      </c>
      <c r="F10" s="188">
        <v>1700</v>
      </c>
      <c r="G10" s="188">
        <v>2300</v>
      </c>
      <c r="H10" s="188">
        <f>SUM(B10:G10)</f>
        <v>10800</v>
      </c>
      <c r="I10" s="190">
        <f>IncBudget2[[#This Row],[Total]]/IncBudget2[[#Totals],[Total]]</f>
        <v>0.40909090909090912</v>
      </c>
    </row>
    <row r="11" spans="1:9" ht="15.75" thickBot="1" x14ac:dyDescent="0.3">
      <c r="A11" s="186" t="s">
        <v>10</v>
      </c>
      <c r="B11" s="175">
        <f>SUBTOTAL(109,IncBudget2[Jan])</f>
        <v>4300</v>
      </c>
      <c r="C11" s="175">
        <f>SUBTOTAL(109,IncBudget2[Feb])</f>
        <v>4300</v>
      </c>
      <c r="D11" s="175">
        <f>SUBTOTAL(109,IncBudget2[Mar])</f>
        <v>4300</v>
      </c>
      <c r="E11" s="175">
        <f>SUBTOTAL(109,IncBudget2[Apr])</f>
        <v>4300</v>
      </c>
      <c r="F11" s="175">
        <f>SUBTOTAL(109,IncBudget2[May])</f>
        <v>4300</v>
      </c>
      <c r="G11" s="175">
        <f>SUBTOTAL(109,IncBudget2[Jun])</f>
        <v>4900</v>
      </c>
      <c r="H11" s="175">
        <f>SUBTOTAL(109,IncBudget2[Total])</f>
        <v>26400</v>
      </c>
      <c r="I11" s="191">
        <f>SUBTOTAL(109,IncBudget2[% of Total])</f>
        <v>1</v>
      </c>
    </row>
    <row r="12" spans="1:9" ht="15.75" thickTop="1" x14ac:dyDescent="0.25"/>
    <row r="13" spans="1:9" ht="19.5" x14ac:dyDescent="0.3">
      <c r="A13" s="192" t="s">
        <v>76</v>
      </c>
    </row>
    <row r="14" spans="1:9" x14ac:dyDescent="0.25">
      <c r="A14" s="155" t="s">
        <v>77</v>
      </c>
      <c r="B14" s="183" t="s">
        <v>4</v>
      </c>
      <c r="C14" s="183" t="s">
        <v>5</v>
      </c>
      <c r="D14" s="183" t="s">
        <v>6</v>
      </c>
      <c r="E14" s="183" t="s">
        <v>15</v>
      </c>
      <c r="F14" s="183" t="s">
        <v>71</v>
      </c>
      <c r="G14" s="183" t="s">
        <v>72</v>
      </c>
      <c r="H14" s="183" t="s">
        <v>10</v>
      </c>
      <c r="I14" s="183" t="s">
        <v>73</v>
      </c>
    </row>
    <row r="15" spans="1:9" x14ac:dyDescent="0.25">
      <c r="A15" s="184" t="s">
        <v>78</v>
      </c>
      <c r="B15" s="189">
        <v>2000</v>
      </c>
      <c r="C15" s="189">
        <v>2000</v>
      </c>
      <c r="D15" s="189">
        <v>2000</v>
      </c>
      <c r="E15" s="189">
        <v>2000</v>
      </c>
      <c r="F15" s="189">
        <v>2000</v>
      </c>
      <c r="G15" s="189">
        <v>2000</v>
      </c>
      <c r="H15" s="189">
        <f t="shared" ref="H15:H21" si="0">SUM(B15:G15)</f>
        <v>12000</v>
      </c>
      <c r="I15" s="190">
        <f>ExpBudget2[[#This Row],[Total]]/ExpBudget2[[#Totals],[Total]]</f>
        <v>0.48326192168838439</v>
      </c>
    </row>
    <row r="16" spans="1:9" x14ac:dyDescent="0.25">
      <c r="A16" s="184" t="s">
        <v>79</v>
      </c>
      <c r="B16" s="189">
        <v>300</v>
      </c>
      <c r="C16" s="189">
        <v>300</v>
      </c>
      <c r="D16" s="189">
        <v>300</v>
      </c>
      <c r="E16" s="189">
        <v>300</v>
      </c>
      <c r="F16" s="189">
        <v>300</v>
      </c>
      <c r="G16" s="189">
        <v>300</v>
      </c>
      <c r="H16" s="189">
        <f t="shared" si="0"/>
        <v>1800</v>
      </c>
      <c r="I16" s="190">
        <f>ExpBudget2[[#This Row],[Total]]/ExpBudget2[[#Totals],[Total]]</f>
        <v>7.2489288253257664E-2</v>
      </c>
    </row>
    <row r="17" spans="1:9" x14ac:dyDescent="0.25">
      <c r="A17" s="184" t="s">
        <v>80</v>
      </c>
      <c r="B17" s="189">
        <v>250</v>
      </c>
      <c r="C17" s="189">
        <v>250</v>
      </c>
      <c r="D17" s="189">
        <v>250</v>
      </c>
      <c r="E17" s="189">
        <v>200</v>
      </c>
      <c r="F17" s="189">
        <v>150</v>
      </c>
      <c r="G17" s="189">
        <v>150</v>
      </c>
      <c r="H17" s="189">
        <f t="shared" si="0"/>
        <v>1250</v>
      </c>
      <c r="I17" s="190">
        <f>ExpBudget2[[#This Row],[Total]]/ExpBudget2[[#Totals],[Total]]</f>
        <v>5.0339783509206711E-2</v>
      </c>
    </row>
    <row r="18" spans="1:9" x14ac:dyDescent="0.25">
      <c r="A18" s="184" t="s">
        <v>81</v>
      </c>
      <c r="B18" s="189">
        <v>900</v>
      </c>
      <c r="C18" s="189">
        <v>900</v>
      </c>
      <c r="D18" s="189">
        <v>900</v>
      </c>
      <c r="E18" s="189">
        <v>1100</v>
      </c>
      <c r="F18" s="189">
        <v>900</v>
      </c>
      <c r="G18" s="189">
        <v>900</v>
      </c>
      <c r="H18" s="189">
        <f t="shared" si="0"/>
        <v>5600</v>
      </c>
      <c r="I18" s="190">
        <f>ExpBudget2[[#This Row],[Total]]/ExpBudget2[[#Totals],[Total]]</f>
        <v>0.22552223012124606</v>
      </c>
    </row>
    <row r="19" spans="1:9" x14ac:dyDescent="0.25">
      <c r="A19" s="184" t="s">
        <v>82</v>
      </c>
      <c r="B19" s="189">
        <v>152</v>
      </c>
      <c r="C19" s="189">
        <v>154</v>
      </c>
      <c r="D19" s="189">
        <v>156</v>
      </c>
      <c r="E19" s="189">
        <v>158</v>
      </c>
      <c r="F19" s="189">
        <v>160</v>
      </c>
      <c r="G19" s="189">
        <v>162</v>
      </c>
      <c r="H19" s="189">
        <f t="shared" si="0"/>
        <v>942</v>
      </c>
      <c r="I19" s="190">
        <f>ExpBudget2[[#This Row],[Total]]/ExpBudget2[[#Totals],[Total]]</f>
        <v>3.7936060852538173E-2</v>
      </c>
    </row>
    <row r="20" spans="1:9" x14ac:dyDescent="0.25">
      <c r="A20" s="184" t="s">
        <v>85</v>
      </c>
      <c r="B20" s="189">
        <f>IncBudget2[[#Totals],[Jan]]*$A$27</f>
        <v>201.84834916039375</v>
      </c>
      <c r="C20" s="189">
        <f>IncBudget2[[#Totals],[Feb]]*$A$27</f>
        <v>201.84834916039375</v>
      </c>
      <c r="D20" s="189">
        <f>IncBudget2[[#Totals],[Mar]]*$A$27</f>
        <v>201.84834916039375</v>
      </c>
      <c r="E20" s="189">
        <f>IncBudget2[[#Totals],[Apr]]*$A$27</f>
        <v>201.84834916039375</v>
      </c>
      <c r="F20" s="189">
        <f>IncBudget2[[#Totals],[May]]*$A$27</f>
        <v>201.84834916039375</v>
      </c>
      <c r="G20" s="189">
        <f>IncBudget2[[#Totals],[Jun]]*$A$27</f>
        <v>230.01323508975102</v>
      </c>
      <c r="H20" s="189">
        <f t="shared" si="0"/>
        <v>1239.2549808917199</v>
      </c>
      <c r="I20" s="190">
        <f>ExpBudget2[[#This Row],[Total]]/ExpBudget2[[#Totals],[Total]]</f>
        <v>4.9907061960636219E-2</v>
      </c>
    </row>
    <row r="21" spans="1:9" x14ac:dyDescent="0.25">
      <c r="A21" s="184" t="s">
        <v>83</v>
      </c>
      <c r="B21" s="189">
        <v>250</v>
      </c>
      <c r="C21" s="189">
        <v>250</v>
      </c>
      <c r="D21" s="189">
        <v>400</v>
      </c>
      <c r="E21" s="189">
        <v>500</v>
      </c>
      <c r="F21" s="189">
        <v>200</v>
      </c>
      <c r="G21" s="189">
        <v>400</v>
      </c>
      <c r="H21" s="189">
        <f t="shared" si="0"/>
        <v>2000</v>
      </c>
      <c r="I21" s="190">
        <f>ExpBudget2[[#This Row],[Total]]/ExpBudget2[[#Totals],[Total]]</f>
        <v>8.0543653614730731E-2</v>
      </c>
    </row>
    <row r="22" spans="1:9" ht="15.75" thickBot="1" x14ac:dyDescent="0.3">
      <c r="A22" s="186" t="s">
        <v>10</v>
      </c>
      <c r="B22" s="193">
        <f>SUBTOTAL(109,ExpBudget2[Jan])</f>
        <v>4053.8483491603938</v>
      </c>
      <c r="C22" s="193">
        <f>SUBTOTAL(109,ExpBudget2[Feb])</f>
        <v>4055.8483491603938</v>
      </c>
      <c r="D22" s="193">
        <f>SUBTOTAL(109,ExpBudget2[Mar])</f>
        <v>4207.8483491603938</v>
      </c>
      <c r="E22" s="193">
        <f>SUBTOTAL(109,ExpBudget2[Apr])</f>
        <v>4459.8483491603938</v>
      </c>
      <c r="F22" s="193">
        <f>SUBTOTAL(109,ExpBudget2[May])</f>
        <v>3911.8483491603938</v>
      </c>
      <c r="G22" s="193">
        <f>SUBTOTAL(109,ExpBudget2[Jun])</f>
        <v>4142.0132350897511</v>
      </c>
      <c r="H22" s="193">
        <f>SUBTOTAL(109,ExpBudget2[Total])</f>
        <v>24831.254980891721</v>
      </c>
      <c r="I22" s="191">
        <f>SUBTOTAL(109,ExpBudget2[% of Total])</f>
        <v>1</v>
      </c>
    </row>
    <row r="23" spans="1:9" ht="15.75" thickTop="1" x14ac:dyDescent="0.25">
      <c r="B23" s="14"/>
      <c r="C23" s="14"/>
      <c r="D23" s="14"/>
      <c r="E23" s="14"/>
      <c r="F23" s="14"/>
      <c r="G23" s="14"/>
      <c r="H23" s="14"/>
    </row>
    <row r="24" spans="1:9" ht="15.75" thickBot="1" x14ac:dyDescent="0.3">
      <c r="A24" s="186" t="s">
        <v>84</v>
      </c>
      <c r="B24" s="187">
        <f>IncBudget2[[#Totals],[Jan]]-ExpBudget2[[#Totals],[Jan]]</f>
        <v>246.15165083960619</v>
      </c>
      <c r="C24" s="187">
        <f>IncBudget2[[#Totals],[Feb]]-ExpBudget2[[#Totals],[Feb]]</f>
        <v>244.15165083960619</v>
      </c>
      <c r="D24" s="187">
        <f>IncBudget2[[#Totals],[Mar]]-ExpBudget2[[#Totals],[Mar]]</f>
        <v>92.151650839606191</v>
      </c>
      <c r="E24" s="187">
        <f>IncBudget2[[#Totals],[Apr]]-ExpBudget2[[#Totals],[Apr]]</f>
        <v>-159.84834916039381</v>
      </c>
      <c r="F24" s="187">
        <f>IncBudget2[[#Totals],[May]]-ExpBudget2[[#Totals],[May]]</f>
        <v>388.15165083960619</v>
      </c>
      <c r="G24" s="187">
        <f>IncBudget2[[#Totals],[Jun]]-ExpBudget2[[#Totals],[Jun]]</f>
        <v>757.98676491024889</v>
      </c>
      <c r="H24" s="187">
        <f>IncBudget2[[#Totals],[Total]]-ExpBudget2[[#Totals],[Total]]</f>
        <v>1568.7450191082789</v>
      </c>
    </row>
    <row r="25" spans="1:9" ht="15.75" thickTop="1" x14ac:dyDescent="0.25"/>
    <row r="26" spans="1:9" x14ac:dyDescent="0.25">
      <c r="A26" t="s">
        <v>113</v>
      </c>
    </row>
    <row r="27" spans="1:9" x14ac:dyDescent="0.25">
      <c r="A27" s="27">
        <v>4.694147654892878E-2</v>
      </c>
    </row>
  </sheetData>
  <mergeCells count="2">
    <mergeCell ref="A5:I5"/>
    <mergeCell ref="A1:E1"/>
  </mergeCells>
  <pageMargins left="0.7" right="0.7" top="0.75" bottom="0.75" header="0.3" footer="0.3"/>
  <pageSetup orientation="portrait" horizontalDpi="4294967294" r:id="rId1"/>
  <tableParts count="2">
    <tablePart r:id="rId2"/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20"/>
  <sheetViews>
    <sheetView zoomScale="120" zoomScaleNormal="120" workbookViewId="0">
      <selection sqref="A1:I1"/>
    </sheetView>
  </sheetViews>
  <sheetFormatPr defaultColWidth="8.85546875" defaultRowHeight="15" x14ac:dyDescent="0.25"/>
  <cols>
    <col min="1" max="1" width="11.7109375" customWidth="1"/>
    <col min="9" max="10" width="9.140625" customWidth="1"/>
  </cols>
  <sheetData>
    <row r="1" spans="1:14" ht="23.25" x14ac:dyDescent="0.35">
      <c r="A1" s="226" t="s">
        <v>115</v>
      </c>
      <c r="B1" s="226"/>
      <c r="C1" s="226"/>
      <c r="D1" s="226"/>
      <c r="E1" s="226"/>
      <c r="F1" s="226"/>
      <c r="G1" s="226"/>
      <c r="H1" s="226"/>
      <c r="I1" s="226"/>
    </row>
    <row r="2" spans="1:14" x14ac:dyDescent="0.25">
      <c r="A2" s="8" t="s">
        <v>426</v>
      </c>
    </row>
    <row r="3" spans="1:14" x14ac:dyDescent="0.25">
      <c r="I3" s="15"/>
    </row>
    <row r="5" spans="1:14" x14ac:dyDescent="0.25">
      <c r="A5" t="s">
        <v>76</v>
      </c>
    </row>
    <row r="6" spans="1:14" x14ac:dyDescent="0.25">
      <c r="A6" t="s">
        <v>77</v>
      </c>
      <c r="B6" t="s">
        <v>4</v>
      </c>
      <c r="C6" t="s">
        <v>5</v>
      </c>
      <c r="D6" t="s">
        <v>6</v>
      </c>
      <c r="E6" t="s">
        <v>15</v>
      </c>
      <c r="F6" t="s">
        <v>71</v>
      </c>
      <c r="G6" t="s">
        <v>72</v>
      </c>
      <c r="H6" t="s">
        <v>116</v>
      </c>
      <c r="I6" t="s">
        <v>117</v>
      </c>
      <c r="J6" t="s">
        <v>118</v>
      </c>
      <c r="K6" t="s">
        <v>119</v>
      </c>
      <c r="L6" t="s">
        <v>120</v>
      </c>
      <c r="M6" t="s">
        <v>121</v>
      </c>
      <c r="N6" t="s">
        <v>10</v>
      </c>
    </row>
    <row r="14" spans="1:14" x14ac:dyDescent="0.25">
      <c r="B14" s="14"/>
      <c r="C14" s="14"/>
      <c r="D14" s="14"/>
      <c r="E14" s="14"/>
      <c r="F14" s="14"/>
      <c r="G14" s="14"/>
      <c r="H14" s="14"/>
    </row>
    <row r="18" spans="1:1" x14ac:dyDescent="0.25">
      <c r="A18" s="27"/>
    </row>
    <row r="19" spans="1:1" x14ac:dyDescent="0.25">
      <c r="A19" s="16"/>
    </row>
    <row r="20" spans="1:1" x14ac:dyDescent="0.25">
      <c r="A20" s="12"/>
    </row>
  </sheetData>
  <mergeCells count="1">
    <mergeCell ref="A1:I1"/>
  </mergeCells>
  <pageMargins left="0.7" right="0.7" top="0.75" bottom="0.75" header="0.3" footer="0.3"/>
  <pageSetup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713B02-A44B-47C9-A622-0B4DC4FC6F91}">
  <dimension ref="A1:G15"/>
  <sheetViews>
    <sheetView zoomScale="120" zoomScaleNormal="120" workbookViewId="0">
      <selection sqref="A1:F1"/>
    </sheetView>
  </sheetViews>
  <sheetFormatPr defaultColWidth="8.85546875" defaultRowHeight="15" x14ac:dyDescent="0.25"/>
  <cols>
    <col min="2" max="2" width="10.28515625" bestFit="1" customWidth="1"/>
    <col min="3" max="3" width="20" bestFit="1" customWidth="1"/>
    <col min="4" max="4" width="9.85546875" bestFit="1" customWidth="1"/>
    <col min="6" max="7" width="9.85546875" bestFit="1" customWidth="1"/>
  </cols>
  <sheetData>
    <row r="1" spans="1:7" ht="23.25" x14ac:dyDescent="0.35">
      <c r="A1" s="220" t="s">
        <v>225</v>
      </c>
      <c r="B1" s="220"/>
      <c r="C1" s="220"/>
      <c r="D1" s="220"/>
      <c r="E1" s="220"/>
      <c r="F1" s="220"/>
    </row>
    <row r="3" spans="1:7" x14ac:dyDescent="0.25">
      <c r="A3" s="7" t="s">
        <v>226</v>
      </c>
    </row>
    <row r="5" spans="1:7" x14ac:dyDescent="0.25">
      <c r="A5" s="60" t="s">
        <v>133</v>
      </c>
      <c r="B5" s="60" t="s">
        <v>215</v>
      </c>
      <c r="C5" s="60" t="s">
        <v>59</v>
      </c>
      <c r="D5" s="60" t="s">
        <v>216</v>
      </c>
      <c r="E5" s="60" t="s">
        <v>217</v>
      </c>
      <c r="F5" s="60" t="s">
        <v>218</v>
      </c>
      <c r="G5" s="60" t="s">
        <v>219</v>
      </c>
    </row>
    <row r="6" spans="1:7" x14ac:dyDescent="0.25">
      <c r="A6" s="208"/>
      <c r="B6" s="208"/>
      <c r="C6" s="208"/>
      <c r="D6" s="208"/>
      <c r="E6" s="208"/>
      <c r="F6" s="211"/>
      <c r="G6" s="212">
        <v>2000</v>
      </c>
    </row>
    <row r="7" spans="1:7" x14ac:dyDescent="0.25">
      <c r="A7" s="59">
        <v>101</v>
      </c>
      <c r="B7" s="209">
        <v>43468</v>
      </c>
      <c r="C7" s="59" t="s">
        <v>220</v>
      </c>
      <c r="D7" s="212">
        <v>89.32</v>
      </c>
      <c r="E7" s="210" t="s">
        <v>427</v>
      </c>
      <c r="F7" s="212"/>
      <c r="G7" s="212">
        <f>G6-D7+F7</f>
        <v>1910.68</v>
      </c>
    </row>
    <row r="8" spans="1:7" x14ac:dyDescent="0.25">
      <c r="A8" s="59">
        <v>102</v>
      </c>
      <c r="B8" s="209">
        <v>43469</v>
      </c>
      <c r="C8" s="59" t="s">
        <v>221</v>
      </c>
      <c r="D8" s="212">
        <v>114.87</v>
      </c>
      <c r="E8" s="210" t="s">
        <v>427</v>
      </c>
      <c r="F8" s="212"/>
      <c r="G8" s="212">
        <f t="shared" ref="G8:G14" si="0">G7-D8+F8</f>
        <v>1795.81</v>
      </c>
    </row>
    <row r="9" spans="1:7" x14ac:dyDescent="0.25">
      <c r="A9" s="59"/>
      <c r="B9" s="209">
        <v>43471</v>
      </c>
      <c r="C9" s="59" t="s">
        <v>222</v>
      </c>
      <c r="D9" s="212">
        <v>100</v>
      </c>
      <c r="E9" s="210" t="s">
        <v>427</v>
      </c>
      <c r="F9" s="212"/>
      <c r="G9" s="212">
        <f t="shared" si="0"/>
        <v>1695.81</v>
      </c>
    </row>
    <row r="10" spans="1:7" x14ac:dyDescent="0.25">
      <c r="A10" s="59">
        <v>103</v>
      </c>
      <c r="B10" s="209">
        <v>43472</v>
      </c>
      <c r="C10" s="59" t="s">
        <v>223</v>
      </c>
      <c r="D10" s="212">
        <v>256.87</v>
      </c>
      <c r="E10" s="59"/>
      <c r="F10" s="212"/>
      <c r="G10" s="212">
        <f t="shared" si="0"/>
        <v>1438.94</v>
      </c>
    </row>
    <row r="11" spans="1:7" x14ac:dyDescent="0.25">
      <c r="A11" s="59"/>
      <c r="B11" s="209">
        <v>43474</v>
      </c>
      <c r="C11" s="59" t="s">
        <v>224</v>
      </c>
      <c r="D11" s="212"/>
      <c r="E11" s="59"/>
      <c r="F11" s="212">
        <v>1500</v>
      </c>
      <c r="G11" s="212">
        <f t="shared" si="0"/>
        <v>2938.94</v>
      </c>
    </row>
    <row r="12" spans="1:7" x14ac:dyDescent="0.25">
      <c r="A12" s="59">
        <v>104</v>
      </c>
      <c r="B12" s="209">
        <v>43480</v>
      </c>
      <c r="C12" s="59" t="s">
        <v>78</v>
      </c>
      <c r="D12" s="212">
        <v>1250</v>
      </c>
      <c r="E12" s="59"/>
      <c r="F12" s="212"/>
      <c r="G12" s="212">
        <f t="shared" si="0"/>
        <v>1688.94</v>
      </c>
    </row>
    <row r="13" spans="1:7" x14ac:dyDescent="0.25">
      <c r="A13" s="59"/>
      <c r="B13" s="59"/>
      <c r="C13" s="59"/>
      <c r="D13" s="212"/>
      <c r="E13" s="59"/>
      <c r="F13" s="212"/>
      <c r="G13" s="212">
        <f t="shared" si="0"/>
        <v>1688.94</v>
      </c>
    </row>
    <row r="14" spans="1:7" x14ac:dyDescent="0.25">
      <c r="A14" s="59"/>
      <c r="B14" s="59"/>
      <c r="C14" s="59"/>
      <c r="D14" s="212"/>
      <c r="E14" s="59"/>
      <c r="F14" s="212"/>
      <c r="G14" s="212">
        <f t="shared" si="0"/>
        <v>1688.94</v>
      </c>
    </row>
    <row r="15" spans="1:7" x14ac:dyDescent="0.25">
      <c r="A15" s="59"/>
      <c r="B15" s="59"/>
      <c r="C15" s="59" t="s">
        <v>10</v>
      </c>
      <c r="D15" s="212">
        <f>SUM(D7:D14)</f>
        <v>1811.06</v>
      </c>
      <c r="E15" s="59"/>
      <c r="F15" s="212">
        <f>SUM(F7:F14)</f>
        <v>1500</v>
      </c>
      <c r="G15" s="212"/>
    </row>
  </sheetData>
  <mergeCells count="1">
    <mergeCell ref="A1:F1"/>
  </mergeCells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2"/>
  <sheetViews>
    <sheetView zoomScale="120" zoomScaleNormal="120" workbookViewId="0">
      <selection activeCell="B7" sqref="B7"/>
    </sheetView>
  </sheetViews>
  <sheetFormatPr defaultColWidth="8.85546875" defaultRowHeight="15" x14ac:dyDescent="0.25"/>
  <sheetData>
    <row r="1" spans="1:8" ht="23.25" x14ac:dyDescent="0.35">
      <c r="A1" s="221" t="s">
        <v>99</v>
      </c>
      <c r="B1" s="221"/>
      <c r="C1" s="221"/>
      <c r="D1" s="221"/>
    </row>
    <row r="2" spans="1:8" x14ac:dyDescent="0.25">
      <c r="A2" t="s">
        <v>100</v>
      </c>
    </row>
    <row r="3" spans="1:8" x14ac:dyDescent="0.25">
      <c r="A3" s="8" t="s">
        <v>102</v>
      </c>
    </row>
    <row r="5" spans="1:8" x14ac:dyDescent="0.25">
      <c r="B5">
        <v>27</v>
      </c>
      <c r="D5">
        <v>347</v>
      </c>
      <c r="F5">
        <v>1876</v>
      </c>
      <c r="H5">
        <v>1876</v>
      </c>
    </row>
    <row r="6" spans="1:8" x14ac:dyDescent="0.25">
      <c r="A6" s="2" t="s">
        <v>0</v>
      </c>
      <c r="B6" s="3">
        <v>73</v>
      </c>
      <c r="C6" s="2" t="s">
        <v>1</v>
      </c>
      <c r="D6" s="3">
        <v>-47</v>
      </c>
      <c r="E6" s="2" t="s">
        <v>2</v>
      </c>
      <c r="F6" s="3">
        <v>4529</v>
      </c>
      <c r="G6" s="2" t="s">
        <v>3</v>
      </c>
      <c r="H6" s="3">
        <v>4529</v>
      </c>
    </row>
    <row r="7" spans="1:8" x14ac:dyDescent="0.25">
      <c r="B7" s="5"/>
      <c r="D7" s="5"/>
      <c r="F7" s="5"/>
      <c r="H7" s="5"/>
    </row>
    <row r="10" spans="1:8" x14ac:dyDescent="0.25">
      <c r="C10" t="s">
        <v>4</v>
      </c>
      <c r="D10" t="s">
        <v>5</v>
      </c>
      <c r="E10" t="s">
        <v>6</v>
      </c>
      <c r="F10" t="s">
        <v>10</v>
      </c>
    </row>
    <row r="11" spans="1:8" x14ac:dyDescent="0.25">
      <c r="B11" t="s">
        <v>7</v>
      </c>
      <c r="C11">
        <v>234</v>
      </c>
      <c r="D11">
        <v>276</v>
      </c>
      <c r="E11">
        <v>287</v>
      </c>
      <c r="F11" s="6">
        <f>SUM(C11:E11)</f>
        <v>797</v>
      </c>
    </row>
    <row r="12" spans="1:8" x14ac:dyDescent="0.25">
      <c r="B12" t="s">
        <v>8</v>
      </c>
      <c r="C12">
        <v>45</v>
      </c>
      <c r="D12">
        <v>46</v>
      </c>
      <c r="E12">
        <v>49</v>
      </c>
      <c r="F12" s="6">
        <f>SUM(C12:E12)</f>
        <v>140</v>
      </c>
    </row>
    <row r="13" spans="1:8" x14ac:dyDescent="0.25">
      <c r="B13" t="s">
        <v>9</v>
      </c>
      <c r="C13">
        <v>54</v>
      </c>
      <c r="D13">
        <v>52</v>
      </c>
      <c r="E13">
        <v>48</v>
      </c>
      <c r="F13" s="6">
        <f>SUM(C13:E13)</f>
        <v>154</v>
      </c>
    </row>
    <row r="14" spans="1:8" x14ac:dyDescent="0.25">
      <c r="B14" t="s">
        <v>10</v>
      </c>
      <c r="C14" s="6">
        <f>SUM(C11:C13)</f>
        <v>333</v>
      </c>
      <c r="D14" s="6">
        <f>SUM(D11:D13)</f>
        <v>374</v>
      </c>
      <c r="E14" s="6">
        <f>SUM(E11:E13)</f>
        <v>384</v>
      </c>
      <c r="F14" s="6">
        <f>SUM(C14:E14)</f>
        <v>1091</v>
      </c>
    </row>
    <row r="16" spans="1:8" x14ac:dyDescent="0.25">
      <c r="B16" s="7" t="s">
        <v>101</v>
      </c>
    </row>
    <row r="18" spans="2:5" x14ac:dyDescent="0.25">
      <c r="B18" t="s">
        <v>4</v>
      </c>
      <c r="C18" t="s">
        <v>5</v>
      </c>
      <c r="D18" t="s">
        <v>6</v>
      </c>
      <c r="E18" t="s">
        <v>15</v>
      </c>
    </row>
    <row r="19" spans="2:5" x14ac:dyDescent="0.25">
      <c r="B19" t="s">
        <v>12</v>
      </c>
      <c r="C19" t="s">
        <v>16</v>
      </c>
      <c r="D19" t="s">
        <v>17</v>
      </c>
      <c r="E19" t="s">
        <v>18</v>
      </c>
    </row>
    <row r="20" spans="2:5" x14ac:dyDescent="0.25">
      <c r="B20" t="s">
        <v>13</v>
      </c>
      <c r="C20" t="s">
        <v>19</v>
      </c>
      <c r="D20" t="s">
        <v>20</v>
      </c>
      <c r="E20" t="s">
        <v>21</v>
      </c>
    </row>
    <row r="21" spans="2:5" x14ac:dyDescent="0.25">
      <c r="B21" t="s">
        <v>14</v>
      </c>
      <c r="C21" t="s">
        <v>22</v>
      </c>
      <c r="D21" t="s">
        <v>23</v>
      </c>
      <c r="E21" t="s">
        <v>24</v>
      </c>
    </row>
    <row r="22" spans="2:5" x14ac:dyDescent="0.25">
      <c r="B22">
        <v>5</v>
      </c>
      <c r="C22">
        <v>10</v>
      </c>
      <c r="D22">
        <v>15</v>
      </c>
      <c r="E22">
        <v>20</v>
      </c>
    </row>
  </sheetData>
  <mergeCells count="1">
    <mergeCell ref="A1:D1"/>
  </mergeCells>
  <phoneticPr fontId="39" type="noConversion"/>
  <pageMargins left="0.7" right="0.7" top="0.75" bottom="0.75" header="0.3" footer="0.3"/>
  <pageSetup orientation="portrait" horizontalDpi="4294967294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22"/>
  <sheetViews>
    <sheetView zoomScale="120" zoomScaleNormal="120" workbookViewId="0">
      <selection activeCell="B7" sqref="B7"/>
    </sheetView>
  </sheetViews>
  <sheetFormatPr defaultColWidth="8.85546875" defaultRowHeight="15" x14ac:dyDescent="0.25"/>
  <sheetData>
    <row r="1" spans="1:8" ht="23.25" x14ac:dyDescent="0.35">
      <c r="A1" s="221" t="s">
        <v>204</v>
      </c>
      <c r="B1" s="221"/>
      <c r="C1" s="221"/>
      <c r="D1" s="221"/>
      <c r="E1" s="221"/>
      <c r="F1" s="221"/>
    </row>
    <row r="2" spans="1:8" x14ac:dyDescent="0.25">
      <c r="A2" t="s">
        <v>100</v>
      </c>
    </row>
    <row r="3" spans="1:8" x14ac:dyDescent="0.25">
      <c r="A3" s="8" t="s">
        <v>102</v>
      </c>
    </row>
    <row r="5" spans="1:8" x14ac:dyDescent="0.25">
      <c r="B5">
        <v>27</v>
      </c>
      <c r="D5">
        <v>347</v>
      </c>
      <c r="F5">
        <v>1876</v>
      </c>
      <c r="H5">
        <v>1876</v>
      </c>
    </row>
    <row r="6" spans="1:8" x14ac:dyDescent="0.25">
      <c r="A6" s="2" t="s">
        <v>0</v>
      </c>
      <c r="B6" s="3">
        <v>73</v>
      </c>
      <c r="C6" s="2" t="s">
        <v>1</v>
      </c>
      <c r="D6" s="3">
        <v>147</v>
      </c>
      <c r="E6" s="2" t="s">
        <v>2</v>
      </c>
      <c r="F6" s="3">
        <v>4529</v>
      </c>
      <c r="G6" s="2" t="s">
        <v>3</v>
      </c>
      <c r="H6" s="3">
        <v>4529</v>
      </c>
    </row>
    <row r="7" spans="1:8" x14ac:dyDescent="0.25">
      <c r="B7" s="5">
        <f>B5+B6</f>
        <v>100</v>
      </c>
      <c r="D7" s="5">
        <f>D5-D6</f>
        <v>200</v>
      </c>
      <c r="F7" s="5">
        <f>F5*F6</f>
        <v>8496404</v>
      </c>
      <c r="H7" s="5">
        <f>H5/H6</f>
        <v>0.41421947449768159</v>
      </c>
    </row>
    <row r="10" spans="1:8" x14ac:dyDescent="0.25">
      <c r="C10" t="s">
        <v>4</v>
      </c>
      <c r="D10" t="s">
        <v>5</v>
      </c>
      <c r="E10" t="s">
        <v>6</v>
      </c>
      <c r="F10" t="s">
        <v>10</v>
      </c>
    </row>
    <row r="11" spans="1:8" x14ac:dyDescent="0.25">
      <c r="B11" t="s">
        <v>7</v>
      </c>
      <c r="C11">
        <v>234</v>
      </c>
      <c r="D11">
        <v>276</v>
      </c>
      <c r="E11">
        <v>287</v>
      </c>
      <c r="F11" s="6">
        <f>SUM(C11:E11)</f>
        <v>797</v>
      </c>
    </row>
    <row r="12" spans="1:8" x14ac:dyDescent="0.25">
      <c r="B12" t="s">
        <v>8</v>
      </c>
      <c r="C12">
        <v>45</v>
      </c>
      <c r="D12">
        <v>46</v>
      </c>
      <c r="E12">
        <v>49</v>
      </c>
      <c r="F12" s="6">
        <f>SUM(C12:E12)</f>
        <v>140</v>
      </c>
    </row>
    <row r="13" spans="1:8" x14ac:dyDescent="0.25">
      <c r="B13" t="s">
        <v>9</v>
      </c>
      <c r="C13">
        <v>54</v>
      </c>
      <c r="D13">
        <v>52</v>
      </c>
      <c r="E13">
        <v>48</v>
      </c>
      <c r="F13" s="6">
        <f>SUM(C13:E13)</f>
        <v>154</v>
      </c>
    </row>
    <row r="14" spans="1:8" x14ac:dyDescent="0.25">
      <c r="B14" t="s">
        <v>10</v>
      </c>
      <c r="C14" s="6">
        <f>SUM(C11:C13)</f>
        <v>333</v>
      </c>
      <c r="D14" s="6">
        <f>SUM(D11:D13)</f>
        <v>374</v>
      </c>
      <c r="E14" s="6">
        <f>SUM(E11:E13)</f>
        <v>384</v>
      </c>
      <c r="F14" s="6">
        <f>SUM(C14:E14)</f>
        <v>1091</v>
      </c>
    </row>
    <row r="16" spans="1:8" x14ac:dyDescent="0.25">
      <c r="B16" s="7" t="s">
        <v>11</v>
      </c>
    </row>
    <row r="18" spans="2:5" x14ac:dyDescent="0.25">
      <c r="B18" t="s">
        <v>4</v>
      </c>
      <c r="C18" t="s">
        <v>5</v>
      </c>
      <c r="D18" t="s">
        <v>6</v>
      </c>
      <c r="E18" t="s">
        <v>15</v>
      </c>
    </row>
    <row r="19" spans="2:5" x14ac:dyDescent="0.25">
      <c r="B19" t="s">
        <v>12</v>
      </c>
      <c r="C19" s="6" t="s">
        <v>16</v>
      </c>
      <c r="D19" s="6" t="s">
        <v>17</v>
      </c>
      <c r="E19" s="6" t="s">
        <v>18</v>
      </c>
    </row>
    <row r="20" spans="2:5" x14ac:dyDescent="0.25">
      <c r="B20" t="s">
        <v>13</v>
      </c>
      <c r="C20" s="6" t="s">
        <v>19</v>
      </c>
      <c r="D20" s="6" t="s">
        <v>20</v>
      </c>
      <c r="E20" s="6" t="s">
        <v>21</v>
      </c>
    </row>
    <row r="21" spans="2:5" x14ac:dyDescent="0.25">
      <c r="B21" t="s">
        <v>14</v>
      </c>
      <c r="C21" s="6" t="s">
        <v>22</v>
      </c>
      <c r="D21" s="6" t="s">
        <v>23</v>
      </c>
      <c r="E21" s="6" t="s">
        <v>24</v>
      </c>
    </row>
    <row r="22" spans="2:5" x14ac:dyDescent="0.25">
      <c r="B22">
        <v>5</v>
      </c>
      <c r="C22">
        <v>10</v>
      </c>
      <c r="D22" s="6">
        <v>15</v>
      </c>
      <c r="E22" s="6">
        <v>20</v>
      </c>
    </row>
  </sheetData>
  <mergeCells count="1">
    <mergeCell ref="A1:F1"/>
  </mergeCells>
  <pageMargins left="0.7" right="0.7" top="0.75" bottom="0.75" header="0.3" footer="0.3"/>
  <pageSetup orientation="portrait" horizontalDpi="4294967294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507FB-B90F-462B-9EC5-46E3FE43D9E8}">
  <dimension ref="A1:G34"/>
  <sheetViews>
    <sheetView zoomScale="120" zoomScaleNormal="120" workbookViewId="0">
      <selection sqref="A1:G1"/>
    </sheetView>
  </sheetViews>
  <sheetFormatPr defaultColWidth="8.85546875" defaultRowHeight="15" x14ac:dyDescent="0.25"/>
  <sheetData>
    <row r="1" spans="1:7" ht="23.25" x14ac:dyDescent="0.35">
      <c r="A1" s="221" t="s">
        <v>269</v>
      </c>
      <c r="B1" s="221"/>
      <c r="C1" s="221"/>
      <c r="D1" s="221"/>
      <c r="E1" s="221"/>
      <c r="F1" s="221"/>
      <c r="G1" s="221"/>
    </row>
    <row r="3" spans="1:7" x14ac:dyDescent="0.25">
      <c r="A3" t="s">
        <v>270</v>
      </c>
    </row>
    <row r="5" spans="1:7" ht="18.75" x14ac:dyDescent="0.3">
      <c r="B5" s="227" t="s">
        <v>271</v>
      </c>
    </row>
    <row r="7" spans="1:7" x14ac:dyDescent="0.25">
      <c r="B7" t="s">
        <v>272</v>
      </c>
    </row>
    <row r="9" spans="1:7" ht="18.75" x14ac:dyDescent="0.3">
      <c r="B9" s="227" t="s">
        <v>273</v>
      </c>
    </row>
    <row r="11" spans="1:7" x14ac:dyDescent="0.25">
      <c r="A11" t="s">
        <v>285</v>
      </c>
    </row>
    <row r="12" spans="1:7" x14ac:dyDescent="0.25">
      <c r="A12" s="19" t="s">
        <v>287</v>
      </c>
    </row>
    <row r="13" spans="1:7" x14ac:dyDescent="0.25">
      <c r="A13" s="19" t="s">
        <v>286</v>
      </c>
    </row>
    <row r="14" spans="1:7" x14ac:dyDescent="0.25">
      <c r="A14" s="137" t="s">
        <v>288</v>
      </c>
    </row>
    <row r="16" spans="1:7" x14ac:dyDescent="0.25">
      <c r="A16" t="s">
        <v>289</v>
      </c>
    </row>
    <row r="18" spans="1:5" x14ac:dyDescent="0.25">
      <c r="B18" s="4" t="s">
        <v>274</v>
      </c>
    </row>
    <row r="19" spans="1:5" x14ac:dyDescent="0.25">
      <c r="B19" s="4" t="s">
        <v>298</v>
      </c>
      <c r="E19" s="4" t="s">
        <v>275</v>
      </c>
    </row>
    <row r="20" spans="1:5" x14ac:dyDescent="0.25">
      <c r="B20" t="s">
        <v>276</v>
      </c>
      <c r="E20" t="s">
        <v>276</v>
      </c>
    </row>
    <row r="21" spans="1:5" x14ac:dyDescent="0.25">
      <c r="B21" t="s">
        <v>277</v>
      </c>
      <c r="E21" t="s">
        <v>277</v>
      </c>
    </row>
    <row r="22" spans="1:5" x14ac:dyDescent="0.25">
      <c r="B22" t="s">
        <v>278</v>
      </c>
      <c r="E22" t="s">
        <v>283</v>
      </c>
    </row>
    <row r="23" spans="1:5" x14ac:dyDescent="0.25">
      <c r="B23" t="s">
        <v>279</v>
      </c>
      <c r="E23" t="s">
        <v>282</v>
      </c>
    </row>
    <row r="24" spans="1:5" x14ac:dyDescent="0.25">
      <c r="B24" t="s">
        <v>280</v>
      </c>
    </row>
    <row r="25" spans="1:5" x14ac:dyDescent="0.25">
      <c r="B25" t="s">
        <v>281</v>
      </c>
      <c r="E25" t="s">
        <v>284</v>
      </c>
    </row>
    <row r="27" spans="1:5" x14ac:dyDescent="0.25">
      <c r="A27" t="s">
        <v>290</v>
      </c>
    </row>
    <row r="29" spans="1:5" x14ac:dyDescent="0.25">
      <c r="B29" s="4" t="s">
        <v>296</v>
      </c>
      <c r="C29" s="4"/>
      <c r="D29" s="39" t="s">
        <v>297</v>
      </c>
    </row>
    <row r="30" spans="1:5" x14ac:dyDescent="0.25">
      <c r="B30" s="1" t="s">
        <v>291</v>
      </c>
      <c r="D30" s="47">
        <f xml:space="preserve"> ( 2 + 4 ) / 2</f>
        <v>3</v>
      </c>
    </row>
    <row r="31" spans="1:5" x14ac:dyDescent="0.25">
      <c r="B31" s="1" t="s">
        <v>292</v>
      </c>
      <c r="D31" s="47">
        <f xml:space="preserve"> 2 ^ 2 + 1</f>
        <v>5</v>
      </c>
    </row>
    <row r="32" spans="1:5" x14ac:dyDescent="0.25">
      <c r="B32" s="1" t="s">
        <v>293</v>
      </c>
      <c r="D32" s="47">
        <f xml:space="preserve"> 2 * 2 + 1</f>
        <v>5</v>
      </c>
    </row>
    <row r="33" spans="2:4" x14ac:dyDescent="0.25">
      <c r="B33" s="1" t="s">
        <v>294</v>
      </c>
      <c r="D33" s="47">
        <f xml:space="preserve"> 4 / 2 * 3</f>
        <v>6</v>
      </c>
    </row>
    <row r="34" spans="2:4" x14ac:dyDescent="0.25">
      <c r="B34" s="1" t="s">
        <v>295</v>
      </c>
      <c r="D34" s="47">
        <f xml:space="preserve"> 4 - 3 + 1</f>
        <v>2</v>
      </c>
    </row>
  </sheetData>
  <mergeCells count="1">
    <mergeCell ref="A1:G1"/>
  </mergeCells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1AA2E-EB15-435C-AF12-0C6D61EB8947}">
  <dimension ref="A1:I48"/>
  <sheetViews>
    <sheetView zoomScale="120" zoomScaleNormal="120" workbookViewId="0">
      <selection sqref="A1:C1"/>
    </sheetView>
  </sheetViews>
  <sheetFormatPr defaultColWidth="10.140625" defaultRowHeight="15.75" x14ac:dyDescent="0.25"/>
  <cols>
    <col min="1" max="1" width="20.42578125" style="70" customWidth="1"/>
    <col min="2" max="2" width="9.85546875" style="70" customWidth="1"/>
    <col min="3" max="3" width="11.140625" style="70" customWidth="1"/>
    <col min="4" max="4" width="11.28515625" style="70" customWidth="1"/>
    <col min="5" max="8" width="9.85546875" style="70" customWidth="1"/>
    <col min="9" max="9" width="11.42578125" style="70" customWidth="1"/>
    <col min="10" max="16384" width="10.140625" style="70"/>
  </cols>
  <sheetData>
    <row r="1" spans="1:7" ht="23.25" customHeight="1" x14ac:dyDescent="0.35">
      <c r="A1" s="221" t="s">
        <v>184</v>
      </c>
      <c r="B1" s="221"/>
      <c r="C1" s="221"/>
      <c r="E1" s="22"/>
      <c r="F1" s="22"/>
      <c r="G1" s="22"/>
    </row>
    <row r="2" spans="1:7" s="24" customFormat="1" ht="15.75" customHeight="1" x14ac:dyDescent="0.25">
      <c r="A2" s="87" t="s">
        <v>307</v>
      </c>
      <c r="B2" s="23"/>
      <c r="C2" s="23"/>
      <c r="D2" s="23"/>
      <c r="E2" s="23"/>
      <c r="F2" s="23"/>
      <c r="G2" s="23"/>
    </row>
    <row r="3" spans="1:7" s="24" customFormat="1" ht="15.75" customHeight="1" x14ac:dyDescent="0.25">
      <c r="A3" s="87"/>
      <c r="B3" s="23"/>
      <c r="C3" s="23"/>
      <c r="D3" s="23"/>
      <c r="E3" s="23"/>
      <c r="F3" s="23"/>
      <c r="G3" s="23"/>
    </row>
    <row r="4" spans="1:7" s="24" customFormat="1" ht="15.75" customHeight="1" x14ac:dyDescent="0.25">
      <c r="A4" s="87" t="s">
        <v>429</v>
      </c>
      <c r="B4" s="23"/>
      <c r="C4" s="23"/>
      <c r="D4" s="23"/>
      <c r="E4" s="23"/>
      <c r="F4" s="23"/>
      <c r="G4" s="23"/>
    </row>
    <row r="5" spans="1:7" s="24" customFormat="1" ht="15.75" customHeight="1" x14ac:dyDescent="0.25">
      <c r="A5" s="70"/>
      <c r="B5" s="23"/>
      <c r="C5" s="23"/>
      <c r="D5" s="23"/>
      <c r="E5" s="23"/>
      <c r="F5" s="23"/>
      <c r="G5" s="23"/>
    </row>
    <row r="6" spans="1:7" x14ac:dyDescent="0.25">
      <c r="A6" s="136" t="s">
        <v>430</v>
      </c>
      <c r="B6" s="25"/>
      <c r="C6" s="25"/>
      <c r="D6" s="25"/>
      <c r="E6" s="25"/>
      <c r="F6" s="25"/>
      <c r="G6" s="25"/>
    </row>
    <row r="7" spans="1:7" x14ac:dyDescent="0.25">
      <c r="A7" s="81" t="s">
        <v>306</v>
      </c>
      <c r="B7" s="25"/>
      <c r="C7" s="25"/>
      <c r="D7" s="25"/>
      <c r="E7" s="25"/>
      <c r="F7" s="25"/>
      <c r="G7" s="25"/>
    </row>
    <row r="8" spans="1:7" x14ac:dyDescent="0.25">
      <c r="A8" s="25"/>
      <c r="B8" s="25"/>
      <c r="C8" s="25"/>
      <c r="D8" s="25"/>
      <c r="E8" s="25"/>
      <c r="F8" s="25"/>
      <c r="G8" s="25"/>
    </row>
    <row r="9" spans="1:7" x14ac:dyDescent="0.25">
      <c r="A9" s="136" t="s">
        <v>431</v>
      </c>
      <c r="B9" s="25"/>
      <c r="C9" s="25"/>
      <c r="D9" s="25"/>
      <c r="E9" s="25"/>
      <c r="F9" s="25"/>
      <c r="G9" s="25"/>
    </row>
    <row r="10" spans="1:7" x14ac:dyDescent="0.25">
      <c r="A10" s="81" t="s">
        <v>299</v>
      </c>
      <c r="B10" s="25"/>
      <c r="C10" s="25"/>
      <c r="D10" s="25"/>
      <c r="E10" s="25"/>
      <c r="F10" s="25"/>
      <c r="G10" s="25"/>
    </row>
    <row r="11" spans="1:7" x14ac:dyDescent="0.25">
      <c r="A11" s="81"/>
      <c r="B11" s="25"/>
      <c r="C11" s="25"/>
      <c r="D11" s="25"/>
      <c r="E11" s="25"/>
      <c r="F11" s="25"/>
      <c r="G11" s="25"/>
    </row>
    <row r="12" spans="1:7" x14ac:dyDescent="0.25">
      <c r="A12" s="136" t="s">
        <v>432</v>
      </c>
      <c r="B12" s="25"/>
      <c r="C12" s="25"/>
      <c r="D12" s="25"/>
      <c r="E12" s="25"/>
      <c r="F12" s="25"/>
      <c r="G12" s="25"/>
    </row>
    <row r="13" spans="1:7" x14ac:dyDescent="0.25">
      <c r="A13" s="81" t="s">
        <v>428</v>
      </c>
      <c r="B13" s="25"/>
      <c r="C13" s="25"/>
      <c r="D13" s="25"/>
      <c r="E13" s="25"/>
      <c r="F13" s="25"/>
      <c r="G13" s="25"/>
    </row>
    <row r="14" spans="1:7" x14ac:dyDescent="0.25">
      <c r="A14" s="25"/>
      <c r="B14" s="25"/>
      <c r="C14" s="25"/>
      <c r="D14" s="25"/>
      <c r="E14" s="25"/>
      <c r="F14" s="25"/>
      <c r="G14" s="25"/>
    </row>
    <row r="15" spans="1:7" x14ac:dyDescent="0.25">
      <c r="A15" s="136" t="s">
        <v>433</v>
      </c>
      <c r="B15" s="25"/>
      <c r="C15" s="25"/>
      <c r="D15" s="25"/>
      <c r="E15" s="25"/>
      <c r="F15" s="25"/>
      <c r="G15" s="25"/>
    </row>
    <row r="16" spans="1:7" x14ac:dyDescent="0.25">
      <c r="A16" s="153" t="s">
        <v>300</v>
      </c>
      <c r="B16" s="25"/>
      <c r="C16" s="25"/>
      <c r="D16" s="25"/>
      <c r="E16" s="25"/>
      <c r="F16" s="25"/>
      <c r="G16" s="25"/>
    </row>
    <row r="17" spans="1:9" x14ac:dyDescent="0.25">
      <c r="A17" s="25"/>
      <c r="B17" s="25"/>
      <c r="C17" s="25"/>
      <c r="D17" s="25"/>
      <c r="E17" s="25"/>
      <c r="F17" s="25"/>
      <c r="G17" s="25"/>
    </row>
    <row r="18" spans="1:9" x14ac:dyDescent="0.25">
      <c r="A18" s="25" t="s">
        <v>310</v>
      </c>
      <c r="B18" s="25"/>
      <c r="C18" s="25"/>
      <c r="D18" s="25"/>
      <c r="E18" s="25"/>
      <c r="F18" s="25"/>
      <c r="G18" s="25"/>
    </row>
    <row r="19" spans="1:9" ht="31.5" customHeight="1" x14ac:dyDescent="0.25">
      <c r="A19" s="25"/>
      <c r="B19" s="25" t="s">
        <v>164</v>
      </c>
      <c r="C19" s="25" t="s">
        <v>165</v>
      </c>
      <c r="D19" s="25" t="s">
        <v>166</v>
      </c>
      <c r="E19" s="25" t="s">
        <v>303</v>
      </c>
      <c r="F19" s="25" t="s">
        <v>304</v>
      </c>
      <c r="G19" s="25" t="s">
        <v>302</v>
      </c>
      <c r="H19" s="70" t="s">
        <v>305</v>
      </c>
      <c r="I19" s="70" t="s">
        <v>65</v>
      </c>
    </row>
    <row r="20" spans="1:9" x14ac:dyDescent="0.25">
      <c r="A20" s="25" t="s">
        <v>171</v>
      </c>
      <c r="B20" s="25"/>
      <c r="C20" s="25"/>
      <c r="D20" s="25"/>
      <c r="E20" s="25"/>
      <c r="F20" s="25"/>
      <c r="G20" s="25"/>
    </row>
    <row r="21" spans="1:9" x14ac:dyDescent="0.25">
      <c r="A21" s="37" t="s">
        <v>106</v>
      </c>
      <c r="B21" s="25">
        <v>388</v>
      </c>
      <c r="C21" s="25">
        <v>124</v>
      </c>
      <c r="D21" s="25">
        <f>B21*2+C21*3</f>
        <v>1148</v>
      </c>
      <c r="E21" s="25">
        <v>34.44</v>
      </c>
      <c r="F21" s="25">
        <v>11.48</v>
      </c>
      <c r="G21" s="25">
        <v>5.74</v>
      </c>
      <c r="H21" s="70">
        <f>SUM(E21:G21)</f>
        <v>51.660000000000004</v>
      </c>
      <c r="I21" s="70">
        <f>D21+H21</f>
        <v>1199.6600000000001</v>
      </c>
    </row>
    <row r="22" spans="1:9" x14ac:dyDescent="0.25">
      <c r="A22" s="37" t="s">
        <v>107</v>
      </c>
      <c r="B22" s="25">
        <v>332</v>
      </c>
      <c r="C22" s="25">
        <v>25</v>
      </c>
      <c r="D22" s="25">
        <f t="shared" ref="D22:D24" si="0">B22*2+C22*3</f>
        <v>739</v>
      </c>
      <c r="E22" s="25">
        <v>22.169999999999998</v>
      </c>
      <c r="F22" s="25">
        <v>7.3900000000000006</v>
      </c>
      <c r="G22" s="25">
        <v>3.6950000000000003</v>
      </c>
      <c r="H22" s="70">
        <f t="shared" ref="H22:H29" si="1">SUM(E22:G22)</f>
        <v>33.254999999999995</v>
      </c>
      <c r="I22" s="70">
        <f t="shared" ref="I22:I29" si="2">D22+H22</f>
        <v>772.255</v>
      </c>
    </row>
    <row r="23" spans="1:9" x14ac:dyDescent="0.25">
      <c r="A23" s="37" t="s">
        <v>108</v>
      </c>
      <c r="B23" s="25">
        <v>44</v>
      </c>
      <c r="C23" s="25">
        <v>40</v>
      </c>
      <c r="D23" s="25">
        <f t="shared" si="0"/>
        <v>208</v>
      </c>
      <c r="E23" s="25">
        <v>6.24</v>
      </c>
      <c r="F23" s="25">
        <v>2.08</v>
      </c>
      <c r="G23" s="25">
        <v>1.04</v>
      </c>
      <c r="H23" s="70">
        <f t="shared" si="1"/>
        <v>9.36</v>
      </c>
      <c r="I23" s="70">
        <f t="shared" si="2"/>
        <v>217.36</v>
      </c>
    </row>
    <row r="24" spans="1:9" x14ac:dyDescent="0.25">
      <c r="A24" t="s">
        <v>112</v>
      </c>
      <c r="B24" s="25">
        <v>198</v>
      </c>
      <c r="C24" s="25">
        <v>25</v>
      </c>
      <c r="D24" s="25">
        <f t="shared" si="0"/>
        <v>471</v>
      </c>
      <c r="E24" s="25">
        <v>14.129999999999999</v>
      </c>
      <c r="F24" s="25">
        <v>4.71</v>
      </c>
      <c r="G24" s="25">
        <v>2.355</v>
      </c>
      <c r="H24" s="70">
        <f t="shared" si="1"/>
        <v>21.195</v>
      </c>
      <c r="I24" s="70">
        <f t="shared" si="2"/>
        <v>492.19499999999999</v>
      </c>
    </row>
    <row r="25" spans="1:9" x14ac:dyDescent="0.25">
      <c r="A25" t="s">
        <v>173</v>
      </c>
      <c r="B25" s="25">
        <f>SUM(B21:B24)</f>
        <v>962</v>
      </c>
      <c r="C25" s="25">
        <f t="shared" ref="C25:I25" si="3">SUM(C21:C24)</f>
        <v>214</v>
      </c>
      <c r="D25" s="25">
        <f t="shared" si="3"/>
        <v>2566</v>
      </c>
      <c r="E25" s="25">
        <f t="shared" si="3"/>
        <v>76.98</v>
      </c>
      <c r="F25" s="25">
        <f t="shared" si="3"/>
        <v>25.660000000000004</v>
      </c>
      <c r="G25" s="25">
        <f t="shared" si="3"/>
        <v>12.830000000000002</v>
      </c>
      <c r="H25" s="25">
        <f t="shared" si="3"/>
        <v>115.47</v>
      </c>
      <c r="I25" s="25">
        <f t="shared" si="3"/>
        <v>2681.4700000000003</v>
      </c>
    </row>
    <row r="26" spans="1:9" x14ac:dyDescent="0.25">
      <c r="A26" t="s">
        <v>172</v>
      </c>
      <c r="B26" s="25"/>
      <c r="C26" s="25"/>
      <c r="D26" s="25"/>
      <c r="E26" s="25"/>
      <c r="F26" s="25"/>
      <c r="G26" s="25"/>
    </row>
    <row r="27" spans="1:9" x14ac:dyDescent="0.25">
      <c r="A27" s="37" t="s">
        <v>109</v>
      </c>
      <c r="B27" s="25">
        <v>155</v>
      </c>
      <c r="C27" s="25">
        <v>81.876429999999999</v>
      </c>
      <c r="D27" s="25">
        <f>B27*2+C27*3</f>
        <v>555.62928999999997</v>
      </c>
      <c r="E27" s="25">
        <v>16.59</v>
      </c>
      <c r="F27" s="25">
        <v>5.53</v>
      </c>
      <c r="G27" s="25">
        <v>2.7650000000000001</v>
      </c>
      <c r="H27" s="70">
        <f t="shared" si="1"/>
        <v>24.885000000000002</v>
      </c>
      <c r="I27" s="70">
        <f t="shared" si="2"/>
        <v>580.51428999999996</v>
      </c>
    </row>
    <row r="28" spans="1:9" x14ac:dyDescent="0.25">
      <c r="A28" s="37" t="s">
        <v>110</v>
      </c>
      <c r="B28" s="25">
        <v>119</v>
      </c>
      <c r="C28" s="25">
        <v>24</v>
      </c>
      <c r="D28" s="25">
        <f t="shared" ref="D28:D29" si="4">B28*2+C28*3</f>
        <v>310</v>
      </c>
      <c r="E28" s="25">
        <v>9.2999999999999989</v>
      </c>
      <c r="F28" s="25">
        <v>3.1</v>
      </c>
      <c r="G28" s="25">
        <v>1.55</v>
      </c>
      <c r="H28" s="70">
        <f t="shared" si="1"/>
        <v>13.95</v>
      </c>
      <c r="I28" s="70">
        <f t="shared" si="2"/>
        <v>323.95</v>
      </c>
    </row>
    <row r="29" spans="1:9" x14ac:dyDescent="0.25">
      <c r="A29" s="37" t="s">
        <v>111</v>
      </c>
      <c r="B29" s="25">
        <v>61</v>
      </c>
      <c r="C29" s="25">
        <v>142</v>
      </c>
      <c r="D29" s="25">
        <f t="shared" si="4"/>
        <v>548</v>
      </c>
      <c r="E29" s="25">
        <v>16.439999999999998</v>
      </c>
      <c r="F29" s="25">
        <v>5.48</v>
      </c>
      <c r="G29" s="25">
        <v>2.74</v>
      </c>
      <c r="H29" s="70">
        <f t="shared" si="1"/>
        <v>24.659999999999997</v>
      </c>
      <c r="I29" s="70">
        <f t="shared" si="2"/>
        <v>572.66</v>
      </c>
    </row>
    <row r="30" spans="1:9" x14ac:dyDescent="0.25">
      <c r="A30" s="70" t="s">
        <v>173</v>
      </c>
      <c r="B30" s="70">
        <f>SUM(B27:B29)</f>
        <v>335</v>
      </c>
      <c r="C30" s="70">
        <f t="shared" ref="C30:I30" si="5">SUM(C27:C29)</f>
        <v>247.87643</v>
      </c>
      <c r="D30" s="70">
        <f t="shared" si="5"/>
        <v>1413.6292899999999</v>
      </c>
      <c r="E30" s="70">
        <f t="shared" si="5"/>
        <v>42.33</v>
      </c>
      <c r="F30" s="70">
        <f t="shared" si="5"/>
        <v>14.110000000000001</v>
      </c>
      <c r="G30" s="70">
        <f t="shared" si="5"/>
        <v>7.0550000000000006</v>
      </c>
      <c r="H30" s="70">
        <f t="shared" si="5"/>
        <v>63.494999999999997</v>
      </c>
      <c r="I30" s="70">
        <f t="shared" si="5"/>
        <v>1477.1242899999997</v>
      </c>
    </row>
    <row r="33" spans="1:9" x14ac:dyDescent="0.25">
      <c r="A33" s="136" t="s">
        <v>185</v>
      </c>
      <c r="B33" s="25"/>
      <c r="C33" s="25"/>
      <c r="D33" s="25"/>
      <c r="E33" s="25"/>
      <c r="F33" s="25"/>
      <c r="G33" s="25"/>
    </row>
    <row r="34" spans="1:9" x14ac:dyDescent="0.25">
      <c r="A34" s="153" t="s">
        <v>301</v>
      </c>
      <c r="B34" s="25"/>
      <c r="C34" s="25"/>
      <c r="D34" s="25"/>
      <c r="E34" s="25"/>
      <c r="F34" s="25"/>
      <c r="G34" s="25"/>
    </row>
    <row r="35" spans="1:9" x14ac:dyDescent="0.25">
      <c r="A35" s="153"/>
      <c r="B35" s="25"/>
      <c r="C35" s="25"/>
      <c r="D35" s="25"/>
      <c r="E35" s="25"/>
      <c r="F35" s="25"/>
      <c r="G35" s="25"/>
    </row>
    <row r="36" spans="1:9" ht="21" x14ac:dyDescent="0.35">
      <c r="A36" s="222" t="s">
        <v>310</v>
      </c>
      <c r="B36" s="222"/>
      <c r="C36" s="222"/>
      <c r="D36" s="222"/>
      <c r="E36" s="222"/>
      <c r="F36" s="222"/>
      <c r="G36" s="222"/>
      <c r="H36" s="222"/>
      <c r="I36" s="222"/>
    </row>
    <row r="37" spans="1:9" ht="31.5" customHeight="1" x14ac:dyDescent="0.25">
      <c r="A37" s="145"/>
      <c r="B37" s="146" t="s">
        <v>164</v>
      </c>
      <c r="C37" s="146" t="s">
        <v>165</v>
      </c>
      <c r="D37" s="146" t="s">
        <v>166</v>
      </c>
      <c r="E37" s="146" t="s">
        <v>303</v>
      </c>
      <c r="F37" s="146" t="s">
        <v>304</v>
      </c>
      <c r="G37" s="146" t="s">
        <v>302</v>
      </c>
      <c r="H37" s="147" t="s">
        <v>305</v>
      </c>
      <c r="I37" s="147" t="s">
        <v>65</v>
      </c>
    </row>
    <row r="38" spans="1:9" x14ac:dyDescent="0.25">
      <c r="A38" s="148" t="s">
        <v>171</v>
      </c>
      <c r="B38" s="138"/>
      <c r="C38" s="138"/>
      <c r="D38" s="138"/>
      <c r="E38" s="138"/>
      <c r="F38" s="138"/>
      <c r="G38" s="138"/>
      <c r="H38" s="139"/>
      <c r="I38" s="139"/>
    </row>
    <row r="39" spans="1:9" x14ac:dyDescent="0.25">
      <c r="A39" s="149" t="s">
        <v>106</v>
      </c>
      <c r="B39" s="176">
        <v>388</v>
      </c>
      <c r="C39" s="176">
        <v>124</v>
      </c>
      <c r="D39" s="142">
        <f>B39*2+C39*3</f>
        <v>1148</v>
      </c>
      <c r="E39" s="142">
        <v>34.44</v>
      </c>
      <c r="F39" s="142">
        <v>11.48</v>
      </c>
      <c r="G39" s="142">
        <v>5.74</v>
      </c>
      <c r="H39" s="143">
        <f>SUM(E39:G39)</f>
        <v>51.660000000000004</v>
      </c>
      <c r="I39" s="143">
        <f>D39+H39</f>
        <v>1199.6600000000001</v>
      </c>
    </row>
    <row r="40" spans="1:9" x14ac:dyDescent="0.25">
      <c r="A40" s="149" t="s">
        <v>107</v>
      </c>
      <c r="B40" s="176">
        <v>332</v>
      </c>
      <c r="C40" s="176">
        <v>25</v>
      </c>
      <c r="D40" s="140">
        <f t="shared" ref="D40:D42" si="6">B40*2+C40*3</f>
        <v>739</v>
      </c>
      <c r="E40" s="140">
        <v>22.169999999999998</v>
      </c>
      <c r="F40" s="140">
        <v>7.3900000000000006</v>
      </c>
      <c r="G40" s="140">
        <v>3.6950000000000003</v>
      </c>
      <c r="H40" s="141">
        <f t="shared" ref="H40:H42" si="7">SUM(E40:G40)</f>
        <v>33.254999999999995</v>
      </c>
      <c r="I40" s="141">
        <f t="shared" ref="I40:I42" si="8">D40+H40</f>
        <v>772.255</v>
      </c>
    </row>
    <row r="41" spans="1:9" x14ac:dyDescent="0.25">
      <c r="A41" s="149" t="s">
        <v>108</v>
      </c>
      <c r="B41" s="176">
        <v>44</v>
      </c>
      <c r="C41" s="176">
        <v>40</v>
      </c>
      <c r="D41" s="140">
        <f t="shared" si="6"/>
        <v>208</v>
      </c>
      <c r="E41" s="140">
        <v>6.24</v>
      </c>
      <c r="F41" s="140">
        <v>2.08</v>
      </c>
      <c r="G41" s="140">
        <v>1.04</v>
      </c>
      <c r="H41" s="141">
        <f t="shared" si="7"/>
        <v>9.36</v>
      </c>
      <c r="I41" s="141">
        <f t="shared" si="8"/>
        <v>217.36</v>
      </c>
    </row>
    <row r="42" spans="1:9" x14ac:dyDescent="0.25">
      <c r="A42" s="149" t="s">
        <v>112</v>
      </c>
      <c r="B42" s="176">
        <v>198</v>
      </c>
      <c r="C42" s="176">
        <v>25</v>
      </c>
      <c r="D42" s="140">
        <f t="shared" si="6"/>
        <v>471</v>
      </c>
      <c r="E42" s="140">
        <v>14.129999999999999</v>
      </c>
      <c r="F42" s="140">
        <v>4.71</v>
      </c>
      <c r="G42" s="140">
        <v>2.355</v>
      </c>
      <c r="H42" s="141">
        <f t="shared" si="7"/>
        <v>21.195</v>
      </c>
      <c r="I42" s="141">
        <f t="shared" si="8"/>
        <v>492.19499999999999</v>
      </c>
    </row>
    <row r="43" spans="1:9" x14ac:dyDescent="0.25">
      <c r="A43" s="150" t="s">
        <v>173</v>
      </c>
      <c r="B43" s="177">
        <f>SUM(B39:B42)</f>
        <v>962</v>
      </c>
      <c r="C43" s="177">
        <f t="shared" ref="C43:I43" si="9">SUM(C39:C42)</f>
        <v>214</v>
      </c>
      <c r="D43" s="144">
        <f t="shared" si="9"/>
        <v>2566</v>
      </c>
      <c r="E43" s="144">
        <f t="shared" si="9"/>
        <v>76.98</v>
      </c>
      <c r="F43" s="144">
        <f t="shared" si="9"/>
        <v>25.660000000000004</v>
      </c>
      <c r="G43" s="144">
        <f t="shared" si="9"/>
        <v>12.830000000000002</v>
      </c>
      <c r="H43" s="144">
        <f t="shared" si="9"/>
        <v>115.47</v>
      </c>
      <c r="I43" s="144">
        <f t="shared" si="9"/>
        <v>2681.4700000000003</v>
      </c>
    </row>
    <row r="44" spans="1:9" x14ac:dyDescent="0.25">
      <c r="A44" s="151" t="s">
        <v>172</v>
      </c>
      <c r="B44" s="176"/>
      <c r="C44" s="176"/>
      <c r="D44" s="140"/>
      <c r="E44" s="140"/>
      <c r="F44" s="140"/>
      <c r="G44" s="140"/>
      <c r="H44" s="141"/>
      <c r="I44" s="141"/>
    </row>
    <row r="45" spans="1:9" x14ac:dyDescent="0.25">
      <c r="A45" s="149" t="s">
        <v>109</v>
      </c>
      <c r="B45" s="176">
        <v>155</v>
      </c>
      <c r="C45" s="176">
        <v>81.876429999999999</v>
      </c>
      <c r="D45" s="142">
        <f>B45*2+C45*3</f>
        <v>555.62928999999997</v>
      </c>
      <c r="E45" s="142">
        <v>16.59</v>
      </c>
      <c r="F45" s="142">
        <v>5.53</v>
      </c>
      <c r="G45" s="142">
        <v>2.7650000000000001</v>
      </c>
      <c r="H45" s="143">
        <f t="shared" ref="H45:H47" si="10">SUM(E45:G45)</f>
        <v>24.885000000000002</v>
      </c>
      <c r="I45" s="143">
        <f t="shared" ref="I45:I47" si="11">D45+H45</f>
        <v>580.51428999999996</v>
      </c>
    </row>
    <row r="46" spans="1:9" x14ac:dyDescent="0.25">
      <c r="A46" s="149" t="s">
        <v>110</v>
      </c>
      <c r="B46" s="176">
        <v>119</v>
      </c>
      <c r="C46" s="176">
        <v>24</v>
      </c>
      <c r="D46" s="140">
        <f t="shared" ref="D46:D47" si="12">B46*2+C46*3</f>
        <v>310</v>
      </c>
      <c r="E46" s="140">
        <v>9.2999999999999989</v>
      </c>
      <c r="F46" s="140">
        <v>3.1</v>
      </c>
      <c r="G46" s="140">
        <v>1.55</v>
      </c>
      <c r="H46" s="141">
        <f t="shared" si="10"/>
        <v>13.95</v>
      </c>
      <c r="I46" s="141">
        <f t="shared" si="11"/>
        <v>323.95</v>
      </c>
    </row>
    <row r="47" spans="1:9" x14ac:dyDescent="0.25">
      <c r="A47" s="149" t="s">
        <v>111</v>
      </c>
      <c r="B47" s="176">
        <v>61</v>
      </c>
      <c r="C47" s="176">
        <v>142</v>
      </c>
      <c r="D47" s="140">
        <f t="shared" si="12"/>
        <v>548</v>
      </c>
      <c r="E47" s="140">
        <v>16.439999999999998</v>
      </c>
      <c r="F47" s="140">
        <v>5.48</v>
      </c>
      <c r="G47" s="140">
        <v>2.74</v>
      </c>
      <c r="H47" s="141">
        <f t="shared" si="10"/>
        <v>24.659999999999997</v>
      </c>
      <c r="I47" s="141">
        <f t="shared" si="11"/>
        <v>572.66</v>
      </c>
    </row>
    <row r="48" spans="1:9" x14ac:dyDescent="0.25">
      <c r="A48" s="152" t="s">
        <v>173</v>
      </c>
      <c r="B48" s="177">
        <f>SUM(B45:B47)</f>
        <v>335</v>
      </c>
      <c r="C48" s="177">
        <f t="shared" ref="C48:I48" si="13">SUM(C45:C47)</f>
        <v>247.87643</v>
      </c>
      <c r="D48" s="144">
        <f t="shared" si="13"/>
        <v>1413.6292899999999</v>
      </c>
      <c r="E48" s="144">
        <f t="shared" si="13"/>
        <v>42.33</v>
      </c>
      <c r="F48" s="144">
        <f t="shared" si="13"/>
        <v>14.110000000000001</v>
      </c>
      <c r="G48" s="144">
        <f t="shared" si="13"/>
        <v>7.0550000000000006</v>
      </c>
      <c r="H48" s="144">
        <f t="shared" si="13"/>
        <v>63.494999999999997</v>
      </c>
      <c r="I48" s="144">
        <f t="shared" si="13"/>
        <v>1477.1242899999997</v>
      </c>
    </row>
  </sheetData>
  <mergeCells count="2">
    <mergeCell ref="A1:C1"/>
    <mergeCell ref="A36:I36"/>
  </mergeCells>
  <pageMargins left="0.7" right="0.7" top="0.75" bottom="0.75" header="0.3" footer="0.3"/>
  <pageSetup orientation="portrait" horizontalDpi="4294967294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59BB2-7D18-41D7-BC8C-31E4708306FE}">
  <dimension ref="A1:I42"/>
  <sheetViews>
    <sheetView zoomScale="120" zoomScaleNormal="120" workbookViewId="0"/>
  </sheetViews>
  <sheetFormatPr defaultColWidth="10.140625" defaultRowHeight="15.75" x14ac:dyDescent="0.25"/>
  <cols>
    <col min="1" max="1" width="20.42578125" style="70" customWidth="1"/>
    <col min="2" max="2" width="9.85546875" style="70" customWidth="1"/>
    <col min="3" max="4" width="11.28515625" style="70" customWidth="1"/>
    <col min="5" max="8" width="9.85546875" style="70" customWidth="1"/>
    <col min="9" max="9" width="11" style="70" customWidth="1"/>
    <col min="10" max="16384" width="10.140625" style="70"/>
  </cols>
  <sheetData>
    <row r="1" spans="1:9" ht="23.25" customHeight="1" x14ac:dyDescent="0.35">
      <c r="A1" s="96" t="s">
        <v>203</v>
      </c>
      <c r="B1" s="96"/>
      <c r="C1" s="96"/>
      <c r="E1" s="22"/>
      <c r="F1" s="22"/>
      <c r="G1" s="22"/>
    </row>
    <row r="2" spans="1:9" s="24" customFormat="1" ht="15.75" customHeight="1" x14ac:dyDescent="0.25">
      <c r="A2" s="87" t="s">
        <v>186</v>
      </c>
      <c r="B2" s="23"/>
      <c r="C2" s="23"/>
      <c r="D2" s="23"/>
      <c r="E2" s="23"/>
      <c r="F2" s="23"/>
      <c r="G2" s="23"/>
    </row>
    <row r="3" spans="1:9" x14ac:dyDescent="0.25">
      <c r="A3" s="25"/>
      <c r="B3" s="25"/>
      <c r="C3" s="25"/>
      <c r="D3" s="25"/>
      <c r="E3" s="25"/>
      <c r="F3" s="25"/>
      <c r="G3" s="25"/>
    </row>
    <row r="4" spans="1:9" x14ac:dyDescent="0.25">
      <c r="A4" s="136" t="s">
        <v>434</v>
      </c>
      <c r="B4" s="25"/>
      <c r="C4" s="25"/>
      <c r="D4" s="25"/>
      <c r="E4" s="25"/>
      <c r="F4" s="25"/>
      <c r="G4" s="25"/>
    </row>
    <row r="5" spans="1:9" x14ac:dyDescent="0.25">
      <c r="A5" s="81" t="s">
        <v>190</v>
      </c>
      <c r="B5" s="25"/>
      <c r="C5" s="25"/>
      <c r="D5" s="25"/>
      <c r="E5" s="25"/>
      <c r="F5" s="25"/>
      <c r="G5" s="25"/>
    </row>
    <row r="6" spans="1:9" x14ac:dyDescent="0.25">
      <c r="A6" s="81" t="s">
        <v>187</v>
      </c>
      <c r="B6" s="25"/>
      <c r="C6" s="25"/>
      <c r="D6" s="25"/>
      <c r="E6" s="25"/>
      <c r="F6" s="25"/>
      <c r="G6" s="25"/>
    </row>
    <row r="7" spans="1:9" x14ac:dyDescent="0.25">
      <c r="A7" s="81" t="s">
        <v>188</v>
      </c>
      <c r="B7" s="25"/>
      <c r="C7" s="25"/>
      <c r="D7" s="25"/>
      <c r="E7" s="25"/>
      <c r="F7" s="25"/>
      <c r="G7" s="25"/>
    </row>
    <row r="8" spans="1:9" x14ac:dyDescent="0.25">
      <c r="A8" s="81" t="s">
        <v>189</v>
      </c>
      <c r="B8" s="25"/>
      <c r="C8" s="25"/>
      <c r="D8" s="25"/>
      <c r="E8" s="25"/>
      <c r="F8" s="25"/>
      <c r="G8" s="25"/>
    </row>
    <row r="9" spans="1:9" x14ac:dyDescent="0.25">
      <c r="A9" s="81"/>
      <c r="B9" s="25"/>
      <c r="C9" s="25"/>
      <c r="D9" s="25"/>
      <c r="E9" s="25"/>
      <c r="F9" s="25"/>
      <c r="G9" s="25"/>
    </row>
    <row r="10" spans="1:9" x14ac:dyDescent="0.25">
      <c r="A10" s="154" t="s">
        <v>435</v>
      </c>
      <c r="B10" s="25"/>
      <c r="C10" s="25"/>
      <c r="D10" s="25"/>
      <c r="E10" s="25"/>
      <c r="F10" s="25"/>
      <c r="G10" s="25"/>
    </row>
    <row r="11" spans="1:9" x14ac:dyDescent="0.25">
      <c r="A11" s="153" t="s">
        <v>308</v>
      </c>
      <c r="B11" s="25"/>
      <c r="C11" s="25"/>
      <c r="D11" s="25"/>
      <c r="E11" s="25"/>
      <c r="F11" s="25"/>
      <c r="G11" s="25"/>
    </row>
    <row r="12" spans="1:9" x14ac:dyDescent="0.25">
      <c r="A12" s="25"/>
      <c r="B12" s="25"/>
      <c r="C12" s="25"/>
      <c r="D12" s="25"/>
      <c r="E12" s="25"/>
      <c r="F12" s="25"/>
      <c r="G12" s="25"/>
    </row>
    <row r="13" spans="1:9" ht="31.5" customHeight="1" x14ac:dyDescent="0.25">
      <c r="A13" s="158"/>
      <c r="B13" s="167" t="s">
        <v>164</v>
      </c>
      <c r="C13" s="167" t="s">
        <v>165</v>
      </c>
      <c r="D13" s="167" t="s">
        <v>166</v>
      </c>
      <c r="E13" s="167" t="s">
        <v>303</v>
      </c>
      <c r="F13" s="167" t="s">
        <v>304</v>
      </c>
      <c r="G13" s="167" t="s">
        <v>302</v>
      </c>
      <c r="H13" s="168" t="s">
        <v>305</v>
      </c>
      <c r="I13" s="168" t="s">
        <v>65</v>
      </c>
    </row>
    <row r="14" spans="1:9" x14ac:dyDescent="0.25">
      <c r="A14" s="158" t="s">
        <v>171</v>
      </c>
      <c r="B14" s="158"/>
      <c r="C14" s="158"/>
      <c r="D14" s="158"/>
      <c r="E14" s="158"/>
      <c r="F14" s="158"/>
      <c r="G14" s="158"/>
      <c r="H14" s="159"/>
      <c r="I14" s="159"/>
    </row>
    <row r="15" spans="1:9" x14ac:dyDescent="0.25">
      <c r="A15" s="169" t="s">
        <v>106</v>
      </c>
      <c r="B15">
        <v>388</v>
      </c>
      <c r="C15">
        <v>124</v>
      </c>
      <c r="D15">
        <f>B15*2+C15*3</f>
        <v>1148</v>
      </c>
      <c r="E15">
        <v>34.44</v>
      </c>
      <c r="F15">
        <v>11.48</v>
      </c>
      <c r="G15">
        <v>5.74</v>
      </c>
      <c r="H15">
        <f>SUM(E15:G15)</f>
        <v>51.660000000000004</v>
      </c>
      <c r="I15">
        <f>D15+H15</f>
        <v>1199.6600000000001</v>
      </c>
    </row>
    <row r="16" spans="1:9" x14ac:dyDescent="0.25">
      <c r="A16" s="169" t="s">
        <v>107</v>
      </c>
      <c r="B16">
        <v>332</v>
      </c>
      <c r="C16">
        <v>25</v>
      </c>
      <c r="D16">
        <f t="shared" ref="D16:D18" si="0">B16*2+C16*3</f>
        <v>739</v>
      </c>
      <c r="E16">
        <v>22.169999999999998</v>
      </c>
      <c r="F16">
        <v>7.3900000000000006</v>
      </c>
      <c r="G16">
        <v>3.6950000000000003</v>
      </c>
      <c r="H16">
        <f t="shared" ref="H16:H18" si="1">SUM(E16:G16)</f>
        <v>33.254999999999995</v>
      </c>
      <c r="I16">
        <f t="shared" ref="I16:I18" si="2">D16+H16</f>
        <v>772.255</v>
      </c>
    </row>
    <row r="17" spans="1:9" x14ac:dyDescent="0.25">
      <c r="A17" s="169" t="s">
        <v>108</v>
      </c>
      <c r="B17">
        <v>44</v>
      </c>
      <c r="C17">
        <v>40</v>
      </c>
      <c r="D17">
        <f t="shared" si="0"/>
        <v>208</v>
      </c>
      <c r="E17">
        <v>6.24</v>
      </c>
      <c r="F17">
        <v>2.08</v>
      </c>
      <c r="G17">
        <v>1.04</v>
      </c>
      <c r="H17">
        <f t="shared" si="1"/>
        <v>9.36</v>
      </c>
      <c r="I17">
        <f t="shared" si="2"/>
        <v>217.36</v>
      </c>
    </row>
    <row r="18" spans="1:9" x14ac:dyDescent="0.25">
      <c r="A18" s="170" t="s">
        <v>112</v>
      </c>
      <c r="B18">
        <v>198</v>
      </c>
      <c r="C18">
        <v>25</v>
      </c>
      <c r="D18">
        <f t="shared" si="0"/>
        <v>471</v>
      </c>
      <c r="E18">
        <v>14.129999999999999</v>
      </c>
      <c r="F18">
        <v>4.71</v>
      </c>
      <c r="G18">
        <v>2.355</v>
      </c>
      <c r="H18">
        <f t="shared" si="1"/>
        <v>21.195</v>
      </c>
      <c r="I18">
        <f t="shared" si="2"/>
        <v>492.19499999999999</v>
      </c>
    </row>
    <row r="19" spans="1:9" x14ac:dyDescent="0.25">
      <c r="A19" s="171" t="s">
        <v>173</v>
      </c>
      <c r="B19">
        <f>SUM(B15:B18)</f>
        <v>962</v>
      </c>
      <c r="C19">
        <f t="shared" ref="C19:I19" si="3">SUM(C15:C18)</f>
        <v>214</v>
      </c>
      <c r="D19">
        <f t="shared" si="3"/>
        <v>2566</v>
      </c>
      <c r="E19">
        <f t="shared" si="3"/>
        <v>76.98</v>
      </c>
      <c r="F19">
        <f t="shared" si="3"/>
        <v>25.660000000000004</v>
      </c>
      <c r="G19">
        <f t="shared" si="3"/>
        <v>12.830000000000002</v>
      </c>
      <c r="H19">
        <f t="shared" si="3"/>
        <v>115.47</v>
      </c>
      <c r="I19">
        <f t="shared" si="3"/>
        <v>2681.4700000000003</v>
      </c>
    </row>
    <row r="20" spans="1:9" x14ac:dyDescent="0.25">
      <c r="A20" s="172" t="s">
        <v>172</v>
      </c>
      <c r="B20"/>
      <c r="C20"/>
      <c r="D20"/>
      <c r="E20"/>
      <c r="F20"/>
      <c r="G20"/>
      <c r="H20"/>
      <c r="I20"/>
    </row>
    <row r="21" spans="1:9" x14ac:dyDescent="0.25">
      <c r="A21" s="169" t="s">
        <v>109</v>
      </c>
      <c r="B21">
        <v>155</v>
      </c>
      <c r="C21">
        <v>81.876429999999999</v>
      </c>
      <c r="D21">
        <f>B21*2+C21*3</f>
        <v>555.62928999999997</v>
      </c>
      <c r="E21">
        <v>16.59</v>
      </c>
      <c r="F21">
        <v>5.53</v>
      </c>
      <c r="G21">
        <v>2.7650000000000001</v>
      </c>
      <c r="H21">
        <f t="shared" ref="H21:H23" si="4">SUM(E21:G21)</f>
        <v>24.885000000000002</v>
      </c>
      <c r="I21">
        <f t="shared" ref="I21:I23" si="5">D21+H21</f>
        <v>580.51428999999996</v>
      </c>
    </row>
    <row r="22" spans="1:9" x14ac:dyDescent="0.25">
      <c r="A22" s="169" t="s">
        <v>110</v>
      </c>
      <c r="B22">
        <v>119</v>
      </c>
      <c r="C22">
        <v>24</v>
      </c>
      <c r="D22">
        <f t="shared" ref="D22:D23" si="6">B22*2+C22*3</f>
        <v>310</v>
      </c>
      <c r="E22">
        <v>9.2999999999999989</v>
      </c>
      <c r="F22">
        <v>3.1</v>
      </c>
      <c r="G22">
        <v>1.55</v>
      </c>
      <c r="H22">
        <f t="shared" si="4"/>
        <v>13.95</v>
      </c>
      <c r="I22">
        <f t="shared" si="5"/>
        <v>323.95</v>
      </c>
    </row>
    <row r="23" spans="1:9" x14ac:dyDescent="0.25">
      <c r="A23" s="169" t="s">
        <v>111</v>
      </c>
      <c r="B23">
        <v>61</v>
      </c>
      <c r="C23">
        <v>142</v>
      </c>
      <c r="D23">
        <f t="shared" si="6"/>
        <v>548</v>
      </c>
      <c r="E23">
        <v>16.439999999999998</v>
      </c>
      <c r="F23">
        <v>5.48</v>
      </c>
      <c r="G23">
        <v>2.74</v>
      </c>
      <c r="H23">
        <f t="shared" si="4"/>
        <v>24.659999999999997</v>
      </c>
      <c r="I23">
        <f t="shared" si="5"/>
        <v>572.66</v>
      </c>
    </row>
    <row r="24" spans="1:9" x14ac:dyDescent="0.25">
      <c r="A24" s="173" t="s">
        <v>173</v>
      </c>
      <c r="B24">
        <f>SUM(B21:B23)</f>
        <v>335</v>
      </c>
      <c r="C24">
        <f t="shared" ref="C24:I24" si="7">SUM(C21:C23)</f>
        <v>247.87643</v>
      </c>
      <c r="D24">
        <f t="shared" si="7"/>
        <v>1413.6292899999999</v>
      </c>
      <c r="E24">
        <f t="shared" si="7"/>
        <v>42.33</v>
      </c>
      <c r="F24">
        <f t="shared" si="7"/>
        <v>14.110000000000001</v>
      </c>
      <c r="G24">
        <f t="shared" si="7"/>
        <v>7.0550000000000006</v>
      </c>
      <c r="H24">
        <f t="shared" si="7"/>
        <v>63.494999999999997</v>
      </c>
      <c r="I24">
        <f t="shared" si="7"/>
        <v>1477.1242899999997</v>
      </c>
    </row>
    <row r="27" spans="1:9" x14ac:dyDescent="0.25">
      <c r="A27" s="154" t="s">
        <v>191</v>
      </c>
      <c r="B27" s="25"/>
      <c r="C27" s="25"/>
      <c r="D27" s="25"/>
      <c r="E27" s="25"/>
      <c r="F27" s="25"/>
      <c r="G27" s="25"/>
    </row>
    <row r="28" spans="1:9" x14ac:dyDescent="0.25">
      <c r="A28" s="153" t="s">
        <v>309</v>
      </c>
      <c r="B28" s="25"/>
      <c r="C28" s="25"/>
      <c r="D28" s="25"/>
      <c r="E28" s="25"/>
      <c r="F28" s="25"/>
      <c r="G28" s="25"/>
    </row>
    <row r="29" spans="1:9" x14ac:dyDescent="0.25">
      <c r="A29" s="25"/>
      <c r="B29" s="25"/>
      <c r="C29" s="25"/>
      <c r="D29" s="25"/>
      <c r="E29" s="25"/>
      <c r="F29" s="25"/>
      <c r="G29" s="25"/>
    </row>
    <row r="30" spans="1:9" ht="30" x14ac:dyDescent="0.25">
      <c r="A30" s="155"/>
      <c r="B30" s="156" t="s">
        <v>164</v>
      </c>
      <c r="C30" s="156" t="s">
        <v>165</v>
      </c>
      <c r="D30" s="156" t="s">
        <v>166</v>
      </c>
      <c r="E30" s="156" t="s">
        <v>303</v>
      </c>
      <c r="F30" s="156" t="s">
        <v>304</v>
      </c>
      <c r="G30" s="156" t="s">
        <v>302</v>
      </c>
      <c r="H30" s="156" t="s">
        <v>305</v>
      </c>
      <c r="I30" s="156" t="s">
        <v>65</v>
      </c>
    </row>
    <row r="31" spans="1:9" ht="16.5" thickBot="1" x14ac:dyDescent="0.3">
      <c r="A31" s="164" t="s">
        <v>171</v>
      </c>
      <c r="B31" s="161"/>
      <c r="C31" s="161"/>
      <c r="D31" s="161"/>
      <c r="E31" s="161"/>
      <c r="F31" s="161"/>
      <c r="G31" s="161"/>
      <c r="H31" s="161"/>
      <c r="I31" s="161"/>
    </row>
    <row r="32" spans="1:9" x14ac:dyDescent="0.25">
      <c r="A32" s="160" t="s">
        <v>106</v>
      </c>
      <c r="B32" s="174">
        <v>388</v>
      </c>
      <c r="C32" s="174">
        <v>124</v>
      </c>
      <c r="D32" s="165">
        <f>B32*2+C32*3</f>
        <v>1148</v>
      </c>
      <c r="E32" s="165">
        <v>34.44</v>
      </c>
      <c r="F32" s="165">
        <v>11.48</v>
      </c>
      <c r="G32" s="165">
        <v>5.74</v>
      </c>
      <c r="H32" s="165">
        <f>SUM(E32:G32)</f>
        <v>51.660000000000004</v>
      </c>
      <c r="I32" s="165">
        <f>D32+H32</f>
        <v>1199.6600000000001</v>
      </c>
    </row>
    <row r="33" spans="1:9" x14ac:dyDescent="0.25">
      <c r="A33" s="160" t="s">
        <v>107</v>
      </c>
      <c r="B33" s="174">
        <v>332</v>
      </c>
      <c r="C33" s="174">
        <v>25</v>
      </c>
      <c r="D33" s="166">
        <f t="shared" ref="D33:D35" si="8">B33*2+C33*3</f>
        <v>739</v>
      </c>
      <c r="E33" s="166">
        <v>22.169999999999998</v>
      </c>
      <c r="F33" s="166">
        <v>7.3900000000000006</v>
      </c>
      <c r="G33" s="166">
        <v>3.6950000000000003</v>
      </c>
      <c r="H33" s="166">
        <f t="shared" ref="H33:H35" si="9">SUM(E33:G33)</f>
        <v>33.254999999999995</v>
      </c>
      <c r="I33" s="166">
        <f t="shared" ref="I33:I35" si="10">D33+H33</f>
        <v>772.255</v>
      </c>
    </row>
    <row r="34" spans="1:9" x14ac:dyDescent="0.25">
      <c r="A34" s="160" t="s">
        <v>108</v>
      </c>
      <c r="B34" s="174">
        <v>44</v>
      </c>
      <c r="C34" s="174">
        <v>40</v>
      </c>
      <c r="D34" s="166">
        <f t="shared" si="8"/>
        <v>208</v>
      </c>
      <c r="E34" s="166">
        <v>6.24</v>
      </c>
      <c r="F34" s="166">
        <v>2.08</v>
      </c>
      <c r="G34" s="166">
        <v>1.04</v>
      </c>
      <c r="H34" s="166">
        <f t="shared" si="9"/>
        <v>9.36</v>
      </c>
      <c r="I34" s="166">
        <f t="shared" si="10"/>
        <v>217.36</v>
      </c>
    </row>
    <row r="35" spans="1:9" x14ac:dyDescent="0.25">
      <c r="A35" s="160" t="s">
        <v>112</v>
      </c>
      <c r="B35" s="174">
        <v>198</v>
      </c>
      <c r="C35" s="174">
        <v>25</v>
      </c>
      <c r="D35" s="166">
        <f t="shared" si="8"/>
        <v>471</v>
      </c>
      <c r="E35" s="166">
        <v>14.129999999999999</v>
      </c>
      <c r="F35" s="166">
        <v>4.71</v>
      </c>
      <c r="G35" s="166">
        <v>2.355</v>
      </c>
      <c r="H35" s="166">
        <f t="shared" si="9"/>
        <v>21.195</v>
      </c>
      <c r="I35" s="166">
        <f t="shared" si="10"/>
        <v>492.19499999999999</v>
      </c>
    </row>
    <row r="36" spans="1:9" ht="16.5" thickBot="1" x14ac:dyDescent="0.3">
      <c r="A36" s="157" t="s">
        <v>173</v>
      </c>
      <c r="B36" s="175">
        <f>SUM(B32:B35)</f>
        <v>962</v>
      </c>
      <c r="C36" s="175">
        <f t="shared" ref="C36:I36" si="11">SUM(C32:C35)</f>
        <v>214</v>
      </c>
      <c r="D36" s="163">
        <f t="shared" si="11"/>
        <v>2566</v>
      </c>
      <c r="E36" s="163">
        <f t="shared" si="11"/>
        <v>76.98</v>
      </c>
      <c r="F36" s="163">
        <f t="shared" si="11"/>
        <v>25.660000000000004</v>
      </c>
      <c r="G36" s="163">
        <f t="shared" si="11"/>
        <v>12.830000000000002</v>
      </c>
      <c r="H36" s="163">
        <f t="shared" si="11"/>
        <v>115.47</v>
      </c>
      <c r="I36" s="163">
        <f t="shared" si="11"/>
        <v>2681.4700000000003</v>
      </c>
    </row>
    <row r="37" spans="1:9" ht="17.25" thickTop="1" thickBot="1" x14ac:dyDescent="0.3">
      <c r="A37" s="164" t="s">
        <v>172</v>
      </c>
      <c r="B37" s="174"/>
      <c r="C37" s="174"/>
      <c r="D37" s="162"/>
      <c r="E37" s="162"/>
      <c r="F37" s="162"/>
      <c r="G37" s="162"/>
      <c r="H37" s="162"/>
      <c r="I37" s="162"/>
    </row>
    <row r="38" spans="1:9" x14ac:dyDescent="0.25">
      <c r="A38" s="160" t="s">
        <v>109</v>
      </c>
      <c r="B38" s="174">
        <v>155</v>
      </c>
      <c r="C38" s="174">
        <v>81.876429999999999</v>
      </c>
      <c r="D38" s="165">
        <f>B38*2+C38*3</f>
        <v>555.62928999999997</v>
      </c>
      <c r="E38" s="165">
        <v>16.59</v>
      </c>
      <c r="F38" s="165">
        <v>5.53</v>
      </c>
      <c r="G38" s="165">
        <v>2.7650000000000001</v>
      </c>
      <c r="H38" s="165">
        <f t="shared" ref="H38:H40" si="12">SUM(E38:G38)</f>
        <v>24.885000000000002</v>
      </c>
      <c r="I38" s="165">
        <f t="shared" ref="I38:I40" si="13">D38+H38</f>
        <v>580.51428999999996</v>
      </c>
    </row>
    <row r="39" spans="1:9" x14ac:dyDescent="0.25">
      <c r="A39" s="160" t="s">
        <v>110</v>
      </c>
      <c r="B39" s="174">
        <v>119</v>
      </c>
      <c r="C39" s="174">
        <v>24</v>
      </c>
      <c r="D39" s="166">
        <f t="shared" ref="D39:D40" si="14">B39*2+C39*3</f>
        <v>310</v>
      </c>
      <c r="E39" s="166">
        <v>9.2999999999999989</v>
      </c>
      <c r="F39" s="166">
        <v>3.1</v>
      </c>
      <c r="G39" s="166">
        <v>1.55</v>
      </c>
      <c r="H39" s="166">
        <f t="shared" si="12"/>
        <v>13.95</v>
      </c>
      <c r="I39" s="166">
        <f t="shared" si="13"/>
        <v>323.95</v>
      </c>
    </row>
    <row r="40" spans="1:9" x14ac:dyDescent="0.25">
      <c r="A40" s="160" t="s">
        <v>111</v>
      </c>
      <c r="B40" s="174">
        <v>61</v>
      </c>
      <c r="C40" s="174">
        <v>142</v>
      </c>
      <c r="D40" s="166">
        <f t="shared" si="14"/>
        <v>548</v>
      </c>
      <c r="E40" s="166">
        <v>16.439999999999998</v>
      </c>
      <c r="F40" s="166">
        <v>5.48</v>
      </c>
      <c r="G40" s="166">
        <v>2.74</v>
      </c>
      <c r="H40" s="166">
        <f t="shared" si="12"/>
        <v>24.659999999999997</v>
      </c>
      <c r="I40" s="166">
        <f t="shared" si="13"/>
        <v>572.66</v>
      </c>
    </row>
    <row r="41" spans="1:9" ht="16.5" thickBot="1" x14ac:dyDescent="0.3">
      <c r="A41" s="157" t="s">
        <v>173</v>
      </c>
      <c r="B41" s="175">
        <f>SUM(B38:B40)</f>
        <v>335</v>
      </c>
      <c r="C41" s="175">
        <f t="shared" ref="C41:I41" si="15">SUM(C38:C40)</f>
        <v>247.87643</v>
      </c>
      <c r="D41" s="163">
        <f t="shared" si="15"/>
        <v>1413.6292899999999</v>
      </c>
      <c r="E41" s="163">
        <f t="shared" si="15"/>
        <v>42.33</v>
      </c>
      <c r="F41" s="163">
        <f t="shared" si="15"/>
        <v>14.110000000000001</v>
      </c>
      <c r="G41" s="163">
        <f t="shared" si="15"/>
        <v>7.0550000000000006</v>
      </c>
      <c r="H41" s="163">
        <f t="shared" si="15"/>
        <v>63.494999999999997</v>
      </c>
      <c r="I41" s="163">
        <f t="shared" si="15"/>
        <v>1477.1242899999997</v>
      </c>
    </row>
    <row r="42" spans="1:9" ht="16.5" thickTop="1" x14ac:dyDescent="0.25"/>
  </sheetData>
  <pageMargins left="0.7" right="0.7" top="0.75" bottom="0.75" header="0.3" footer="0.3"/>
  <pageSetup orientation="portrait" horizontalDpi="4294967294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AF8D6-E089-4D37-9322-9CA90D961917}">
  <dimension ref="A1:I21"/>
  <sheetViews>
    <sheetView zoomScale="120" zoomScaleNormal="120" workbookViewId="0">
      <selection sqref="A1:C1"/>
    </sheetView>
  </sheetViews>
  <sheetFormatPr defaultColWidth="10.140625" defaultRowHeight="15.75" x14ac:dyDescent="0.25"/>
  <cols>
    <col min="1" max="1" width="20.42578125" style="70" customWidth="1"/>
    <col min="2" max="2" width="9.85546875" style="70" customWidth="1"/>
    <col min="3" max="3" width="10.85546875" style="70" customWidth="1"/>
    <col min="4" max="8" width="9.85546875" style="70" customWidth="1"/>
    <col min="9" max="16384" width="10.140625" style="70"/>
  </cols>
  <sheetData>
    <row r="1" spans="1:9" ht="23.25" customHeight="1" x14ac:dyDescent="0.35">
      <c r="A1" s="221" t="s">
        <v>192</v>
      </c>
      <c r="B1" s="221"/>
      <c r="C1" s="221"/>
      <c r="E1" s="22"/>
      <c r="F1" s="22"/>
      <c r="G1" s="22"/>
    </row>
    <row r="2" spans="1:9" s="24" customFormat="1" ht="15.75" customHeight="1" x14ac:dyDescent="0.25">
      <c r="A2" s="87" t="s">
        <v>193</v>
      </c>
      <c r="B2" s="23"/>
      <c r="C2" s="23"/>
      <c r="D2" s="23"/>
      <c r="E2" s="23"/>
      <c r="F2" s="23"/>
      <c r="G2" s="23"/>
    </row>
    <row r="3" spans="1:9" s="24" customFormat="1" ht="15.75" customHeight="1" x14ac:dyDescent="0.25">
      <c r="A3" s="87" t="s">
        <v>198</v>
      </c>
      <c r="B3" s="23"/>
      <c r="C3" s="23"/>
      <c r="D3" s="23"/>
      <c r="E3" s="23"/>
      <c r="F3" s="23"/>
      <c r="G3" s="23"/>
    </row>
    <row r="4" spans="1:9" x14ac:dyDescent="0.25">
      <c r="A4" s="25"/>
      <c r="B4" s="25"/>
      <c r="C4" s="25"/>
      <c r="D4" s="25"/>
      <c r="E4" s="25"/>
      <c r="F4" s="25"/>
      <c r="G4" s="25"/>
    </row>
    <row r="5" spans="1:9" x14ac:dyDescent="0.25">
      <c r="A5" s="154" t="s">
        <v>194</v>
      </c>
      <c r="B5" s="25"/>
      <c r="C5" s="25"/>
      <c r="D5" s="25"/>
      <c r="E5" s="25"/>
      <c r="F5" s="25"/>
      <c r="G5" s="25"/>
    </row>
    <row r="6" spans="1:9" x14ac:dyDescent="0.25">
      <c r="A6" s="81" t="s">
        <v>195</v>
      </c>
      <c r="B6" s="25"/>
      <c r="C6" s="25"/>
      <c r="D6" s="25"/>
      <c r="E6" s="25"/>
      <c r="F6" s="25"/>
      <c r="G6" s="25"/>
    </row>
    <row r="7" spans="1:9" x14ac:dyDescent="0.25">
      <c r="A7" s="81" t="s">
        <v>196</v>
      </c>
      <c r="B7" s="25"/>
      <c r="C7" s="25"/>
      <c r="D7" s="25"/>
      <c r="E7" s="25"/>
      <c r="F7" s="25"/>
      <c r="G7" s="25"/>
    </row>
    <row r="8" spans="1:9" x14ac:dyDescent="0.25">
      <c r="A8" s="81" t="s">
        <v>197</v>
      </c>
      <c r="B8" s="25"/>
      <c r="C8" s="25"/>
      <c r="D8" s="25"/>
      <c r="E8" s="25"/>
      <c r="F8" s="25"/>
      <c r="G8" s="25"/>
    </row>
    <row r="9" spans="1:9" x14ac:dyDescent="0.25">
      <c r="A9" s="81"/>
      <c r="B9" s="25"/>
      <c r="C9" s="25"/>
      <c r="D9" s="25"/>
      <c r="E9" s="25"/>
      <c r="F9" s="25"/>
      <c r="G9" s="25"/>
    </row>
    <row r="10" spans="1:9" ht="20.25" thickBot="1" x14ac:dyDescent="0.35">
      <c r="A10" s="223" t="s">
        <v>191</v>
      </c>
      <c r="B10" s="223"/>
      <c r="C10" s="223"/>
      <c r="D10" s="223"/>
      <c r="E10" s="223"/>
      <c r="F10" s="223"/>
      <c r="G10" s="223"/>
      <c r="H10" s="223"/>
      <c r="I10" s="223"/>
    </row>
    <row r="11" spans="1:9" ht="16.5" thickTop="1" x14ac:dyDescent="0.25">
      <c r="A11" s="25"/>
      <c r="B11" s="25"/>
      <c r="C11" s="25"/>
      <c r="D11" s="25"/>
      <c r="E11" s="25"/>
      <c r="F11" s="25"/>
      <c r="G11" s="25"/>
    </row>
    <row r="12" spans="1:9" ht="30.75" thickBot="1" x14ac:dyDescent="0.3">
      <c r="A12" s="89"/>
      <c r="B12" s="88" t="s">
        <v>164</v>
      </c>
      <c r="C12" s="88" t="s">
        <v>165</v>
      </c>
      <c r="D12" s="88" t="s">
        <v>166</v>
      </c>
      <c r="E12" s="88" t="s">
        <v>167</v>
      </c>
      <c r="F12" s="88" t="s">
        <v>168</v>
      </c>
      <c r="G12" s="88" t="s">
        <v>169</v>
      </c>
      <c r="H12" s="88" t="s">
        <v>170</v>
      </c>
      <c r="I12" s="88" t="s">
        <v>10</v>
      </c>
    </row>
    <row r="13" spans="1:9" x14ac:dyDescent="0.25">
      <c r="A13" s="91" t="s">
        <v>106</v>
      </c>
      <c r="B13" s="86">
        <f ca="1">RANDBETWEEN(40,400)</f>
        <v>42</v>
      </c>
      <c r="C13" s="86">
        <f ca="1">RANDBETWEEN(23,145)</f>
        <v>65</v>
      </c>
      <c r="D13" s="84">
        <f ca="1">B13*2.11+C13*3.71</f>
        <v>329.77</v>
      </c>
      <c r="E13" s="84">
        <f ca="1">$D13*0.03</f>
        <v>9.8930999999999987</v>
      </c>
      <c r="F13" s="84">
        <f ca="1">$D13*0.01</f>
        <v>3.2976999999999999</v>
      </c>
      <c r="G13" s="84">
        <f ca="1">$D13*0.005</f>
        <v>1.6488499999999999</v>
      </c>
      <c r="H13" s="85">
        <f ca="1">SUM(E13:G13)</f>
        <v>14.839649999999999</v>
      </c>
      <c r="I13" s="85">
        <f ca="1">D13+H13</f>
        <v>344.60964999999999</v>
      </c>
    </row>
    <row r="14" spans="1:9" x14ac:dyDescent="0.25">
      <c r="A14" s="91" t="s">
        <v>107</v>
      </c>
      <c r="B14" s="86">
        <f t="shared" ref="B14:B19" ca="1" si="0">RANDBETWEEN(40,400)</f>
        <v>359</v>
      </c>
      <c r="C14" s="86">
        <f t="shared" ref="C14:C19" ca="1" si="1">RANDBETWEEN(23,145)</f>
        <v>135</v>
      </c>
      <c r="D14" s="84">
        <f t="shared" ref="D14:D16" ca="1" si="2">B14*2.11+C14*3.71</f>
        <v>1258.3400000000001</v>
      </c>
      <c r="E14" s="84">
        <f t="shared" ref="E14:E19" ca="1" si="3">$D14*0.03</f>
        <v>37.7502</v>
      </c>
      <c r="F14" s="84">
        <f t="shared" ref="F14:F19" ca="1" si="4">$D14*0.01</f>
        <v>12.583400000000001</v>
      </c>
      <c r="G14" s="84">
        <f t="shared" ref="G14:G19" ca="1" si="5">$D14*0.005</f>
        <v>6.2917000000000005</v>
      </c>
      <c r="H14" s="85">
        <f t="shared" ref="H14:H19" ca="1" si="6">SUM(E14:G14)</f>
        <v>56.625300000000003</v>
      </c>
      <c r="I14" s="85">
        <f t="shared" ref="I14:I19" ca="1" si="7">D14+H14</f>
        <v>1314.9653000000001</v>
      </c>
    </row>
    <row r="15" spans="1:9" x14ac:dyDescent="0.25">
      <c r="A15" s="91" t="s">
        <v>108</v>
      </c>
      <c r="B15" s="86">
        <f t="shared" ca="1" si="0"/>
        <v>308</v>
      </c>
      <c r="C15" s="86">
        <f t="shared" ca="1" si="1"/>
        <v>73</v>
      </c>
      <c r="D15" s="84">
        <f t="shared" ca="1" si="2"/>
        <v>920.71</v>
      </c>
      <c r="E15" s="84">
        <f t="shared" ca="1" si="3"/>
        <v>27.621300000000002</v>
      </c>
      <c r="F15" s="84">
        <f t="shared" ca="1" si="4"/>
        <v>9.2071000000000005</v>
      </c>
      <c r="G15" s="84">
        <f t="shared" ca="1" si="5"/>
        <v>4.6035500000000003</v>
      </c>
      <c r="H15" s="85">
        <f t="shared" ca="1" si="6"/>
        <v>41.431950000000001</v>
      </c>
      <c r="I15" s="85">
        <f t="shared" ca="1" si="7"/>
        <v>962.14195000000007</v>
      </c>
    </row>
    <row r="16" spans="1:9" x14ac:dyDescent="0.25">
      <c r="A16" s="92" t="s">
        <v>112</v>
      </c>
      <c r="B16" s="86">
        <f t="shared" ca="1" si="0"/>
        <v>202</v>
      </c>
      <c r="C16" s="86">
        <f t="shared" ca="1" si="1"/>
        <v>82</v>
      </c>
      <c r="D16" s="84">
        <f t="shared" ca="1" si="2"/>
        <v>730.43999999999994</v>
      </c>
      <c r="E16" s="84">
        <f t="shared" ca="1" si="3"/>
        <v>21.913199999999996</v>
      </c>
      <c r="F16" s="84">
        <f t="shared" ca="1" si="4"/>
        <v>7.3043999999999993</v>
      </c>
      <c r="G16" s="84">
        <f t="shared" ca="1" si="5"/>
        <v>3.6521999999999997</v>
      </c>
      <c r="H16" s="85">
        <f t="shared" ca="1" si="6"/>
        <v>32.869799999999998</v>
      </c>
      <c r="I16" s="85">
        <f t="shared" ca="1" si="7"/>
        <v>763.3098</v>
      </c>
    </row>
    <row r="17" spans="1:9" x14ac:dyDescent="0.25">
      <c r="A17" s="91" t="s">
        <v>109</v>
      </c>
      <c r="B17" s="86">
        <f t="shared" ca="1" si="0"/>
        <v>122</v>
      </c>
      <c r="C17" s="86">
        <f t="shared" ca="1" si="1"/>
        <v>93</v>
      </c>
      <c r="D17" s="84">
        <f t="shared" ref="D17:D19" ca="1" si="8">B17*2.11+C17*3.71</f>
        <v>602.44999999999993</v>
      </c>
      <c r="E17" s="84">
        <f t="shared" ca="1" si="3"/>
        <v>18.073499999999996</v>
      </c>
      <c r="F17" s="84">
        <f t="shared" ca="1" si="4"/>
        <v>6.0244999999999997</v>
      </c>
      <c r="G17" s="84">
        <f t="shared" ca="1" si="5"/>
        <v>3.0122499999999999</v>
      </c>
      <c r="H17" s="85">
        <f t="shared" ca="1" si="6"/>
        <v>27.110249999999994</v>
      </c>
      <c r="I17" s="85">
        <f t="shared" ca="1" si="7"/>
        <v>629.56024999999988</v>
      </c>
    </row>
    <row r="18" spans="1:9" x14ac:dyDescent="0.25">
      <c r="A18" s="91" t="s">
        <v>110</v>
      </c>
      <c r="B18" s="86">
        <f t="shared" ca="1" si="0"/>
        <v>84</v>
      </c>
      <c r="C18" s="86">
        <f t="shared" ca="1" si="1"/>
        <v>74</v>
      </c>
      <c r="D18" s="84">
        <f t="shared" ca="1" si="8"/>
        <v>451.78</v>
      </c>
      <c r="E18" s="84">
        <f t="shared" ca="1" si="3"/>
        <v>13.553399999999998</v>
      </c>
      <c r="F18" s="84">
        <f t="shared" ca="1" si="4"/>
        <v>4.5178000000000003</v>
      </c>
      <c r="G18" s="84">
        <f t="shared" ca="1" si="5"/>
        <v>2.2589000000000001</v>
      </c>
      <c r="H18" s="85">
        <f t="shared" ca="1" si="6"/>
        <v>20.330099999999998</v>
      </c>
      <c r="I18" s="85">
        <f t="shared" ca="1" si="7"/>
        <v>472.11009999999999</v>
      </c>
    </row>
    <row r="19" spans="1:9" x14ac:dyDescent="0.25">
      <c r="A19" s="91" t="s">
        <v>111</v>
      </c>
      <c r="B19" s="86">
        <f t="shared" ca="1" si="0"/>
        <v>222</v>
      </c>
      <c r="C19" s="86">
        <f t="shared" ca="1" si="1"/>
        <v>59</v>
      </c>
      <c r="D19" s="84">
        <f t="shared" ca="1" si="8"/>
        <v>687.31</v>
      </c>
      <c r="E19" s="84">
        <f t="shared" ca="1" si="3"/>
        <v>20.619299999999999</v>
      </c>
      <c r="F19" s="84">
        <f t="shared" ca="1" si="4"/>
        <v>6.8731</v>
      </c>
      <c r="G19" s="84">
        <f t="shared" ca="1" si="5"/>
        <v>3.43655</v>
      </c>
      <c r="H19" s="85">
        <f t="shared" ca="1" si="6"/>
        <v>30.92895</v>
      </c>
      <c r="I19" s="85">
        <f t="shared" ca="1" si="7"/>
        <v>718.23894999999993</v>
      </c>
    </row>
    <row r="20" spans="1:9" ht="16.5" thickBot="1" x14ac:dyDescent="0.3">
      <c r="A20" s="93" t="s">
        <v>173</v>
      </c>
      <c r="B20" s="18">
        <f ca="1">SUM(B13:B19)</f>
        <v>1339</v>
      </c>
      <c r="C20" s="18">
        <f ca="1">SUM(C13:C19)</f>
        <v>581</v>
      </c>
      <c r="D20" s="90">
        <f ca="1">SUM(D13:D19)</f>
        <v>4980.7999999999993</v>
      </c>
      <c r="E20" s="90">
        <f t="shared" ref="E20:I20" ca="1" si="9">SUM(E13:E19)</f>
        <v>149.42400000000001</v>
      </c>
      <c r="F20" s="90">
        <f t="shared" ca="1" si="9"/>
        <v>49.808000000000007</v>
      </c>
      <c r="G20" s="90">
        <f t="shared" ca="1" si="9"/>
        <v>24.904000000000003</v>
      </c>
      <c r="H20" s="90">
        <f t="shared" ca="1" si="9"/>
        <v>224.13600000000002</v>
      </c>
      <c r="I20" s="90">
        <f t="shared" ca="1" si="9"/>
        <v>5204.9360000000006</v>
      </c>
    </row>
    <row r="21" spans="1:9" ht="16.5" thickTop="1" x14ac:dyDescent="0.25"/>
  </sheetData>
  <mergeCells count="2">
    <mergeCell ref="A1:C1"/>
    <mergeCell ref="A10:I10"/>
  </mergeCells>
  <pageMargins left="0.7" right="0.7" top="0.75" bottom="0.75" header="0.3" footer="0.3"/>
  <pageSetup orientation="portrait" horizontalDpi="4294967294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Intro</vt:lpstr>
      <vt:lpstr>Review Homework 1</vt:lpstr>
      <vt:lpstr>Review Homework 2</vt:lpstr>
      <vt:lpstr>Review Formulas</vt:lpstr>
      <vt:lpstr>Formulas 2</vt:lpstr>
      <vt:lpstr>Parentheses</vt:lpstr>
      <vt:lpstr>Format</vt:lpstr>
      <vt:lpstr>Styles</vt:lpstr>
      <vt:lpstr>Conditional</vt:lpstr>
      <vt:lpstr>Find Formulas</vt:lpstr>
      <vt:lpstr>Hide</vt:lpstr>
      <vt:lpstr>Special Formats</vt:lpstr>
      <vt:lpstr>Absolute</vt:lpstr>
      <vt:lpstr>Functions</vt:lpstr>
      <vt:lpstr>Sales</vt:lpstr>
      <vt:lpstr>Printing</vt:lpstr>
      <vt:lpstr>IF</vt:lpstr>
      <vt:lpstr>PMT</vt:lpstr>
      <vt:lpstr>Budget</vt:lpstr>
      <vt:lpstr>Budget 2</vt:lpstr>
      <vt:lpstr>Homework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 Malloy</dc:creator>
  <cp:lastModifiedBy>Rich Malloy</cp:lastModifiedBy>
  <cp:lastPrinted>2019-07-01T17:35:35Z</cp:lastPrinted>
  <dcterms:created xsi:type="dcterms:W3CDTF">2018-06-18T21:25:16Z</dcterms:created>
  <dcterms:modified xsi:type="dcterms:W3CDTF">2022-02-14T21:59:29Z</dcterms:modified>
</cp:coreProperties>
</file>