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filterPrivacy="1"/>
  <xr:revisionPtr revIDLastSave="0" documentId="13_ncr:1_{77C738EA-468B-4A74-AE4F-B89F55EC5F15}" xr6:coauthVersionLast="36" xr6:coauthVersionMax="47" xr10:uidLastSave="{00000000-0000-0000-0000-000000000000}"/>
  <bookViews>
    <workbookView xWindow="-120" yWindow="-120" windowWidth="20205" windowHeight="13140" xr2:uid="{00000000-000D-0000-FFFF-FFFF00000000}"/>
  </bookViews>
  <sheets>
    <sheet name="Intro" sheetId="19" r:id="rId1"/>
    <sheet name="Review Homework" sheetId="31" r:id="rId2"/>
    <sheet name="Answers" sheetId="38" r:id="rId3"/>
    <sheet name="Review" sheetId="26" r:id="rId4"/>
    <sheet name="Auditing" sheetId="33" r:id="rId5"/>
    <sheet name="Invoice 1" sheetId="29" r:id="rId6"/>
    <sheet name="VLOOKUP" sheetId="25" r:id="rId7"/>
    <sheet name="VLOOKUP 2" sheetId="23" r:id="rId8"/>
    <sheet name="VLOOKUP 3" sheetId="18" r:id="rId9"/>
    <sheet name="Diet" sheetId="39" r:id="rId10"/>
    <sheet name="Food List" sheetId="40" r:id="rId11"/>
    <sheet name="Linking" sheetId="34" r:id="rId12"/>
    <sheet name="Validation" sheetId="21" r:id="rId13"/>
    <sheet name="Invoice 2" sheetId="22" r:id="rId14"/>
    <sheet name="Prices" sheetId="24" r:id="rId15"/>
    <sheet name="Pasting" sheetId="30" r:id="rId16"/>
    <sheet name="Macros" sheetId="36" r:id="rId17"/>
    <sheet name="Macros 2" sheetId="37" r:id="rId18"/>
  </sheets>
  <externalReferences>
    <externalReference r:id="rId19"/>
    <externalReference r:id="rId20"/>
  </externalReferences>
  <definedNames>
    <definedName name="_Hlk519598309" localSheetId="0">Intro!#REF!</definedName>
    <definedName name="_Hlk519598324" localSheetId="0">Intro!#REF!</definedName>
    <definedName name="_Hlk519598336" localSheetId="0">Intro!#REF!</definedName>
    <definedName name="_Hlk519598345" localSheetId="0">Intro!#REF!</definedName>
    <definedName name="_Hlk519598366" localSheetId="0">Intro!#REF!</definedName>
    <definedName name="_Hlk519598620" localSheetId="0">Intro!#REF!</definedName>
    <definedName name="Categories2">[1]!ExpBudget2[Category]</definedName>
    <definedName name="Discount_Rate">'Invoice 1'!$F$10</definedName>
  </definedNames>
  <calcPr calcId="191029"/>
  <pivotCaches>
    <pivotCache cacheId="3" r:id="rId2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" i="39" l="1"/>
  <c r="H14" i="39"/>
  <c r="G14" i="39"/>
  <c r="F14" i="39"/>
  <c r="I14" i="39" s="1"/>
  <c r="H13" i="39"/>
  <c r="G13" i="39"/>
  <c r="F13" i="39"/>
  <c r="I13" i="39" s="1"/>
  <c r="H12" i="39"/>
  <c r="G12" i="39"/>
  <c r="F12" i="39"/>
  <c r="I12" i="39" s="1"/>
  <c r="H11" i="39"/>
  <c r="G11" i="39"/>
  <c r="F11" i="39"/>
  <c r="I11" i="39" s="1"/>
  <c r="H10" i="39"/>
  <c r="G10" i="39"/>
  <c r="F10" i="39"/>
  <c r="I10" i="39" s="1"/>
  <c r="H9" i="39"/>
  <c r="G9" i="39"/>
  <c r="F9" i="39"/>
  <c r="I9" i="39" s="1"/>
  <c r="H8" i="39"/>
  <c r="G8" i="39"/>
  <c r="F8" i="39"/>
  <c r="I8" i="39" s="1"/>
  <c r="H7" i="39"/>
  <c r="G7" i="39"/>
  <c r="F7" i="39"/>
  <c r="I7" i="39" s="1"/>
  <c r="I3" i="39" s="1"/>
  <c r="C25" i="33" l="1"/>
  <c r="D25" i="33"/>
  <c r="B25" i="33"/>
  <c r="D24" i="33"/>
  <c r="C24" i="33"/>
  <c r="E18" i="33"/>
  <c r="F18" i="33" s="1"/>
  <c r="J18" i="33"/>
  <c r="E20" i="33"/>
  <c r="F20" i="33" s="1"/>
  <c r="H20" i="33" s="1"/>
  <c r="J20" i="33"/>
  <c r="E22" i="33"/>
  <c r="F22" i="33" s="1"/>
  <c r="G22" i="33" s="1"/>
  <c r="J22" i="33"/>
  <c r="E21" i="33"/>
  <c r="F21" i="33"/>
  <c r="H21" i="33" s="1"/>
  <c r="J21" i="33"/>
  <c r="E9" i="33"/>
  <c r="F9" i="33" s="1"/>
  <c r="J9" i="33"/>
  <c r="E8" i="33"/>
  <c r="F8" i="33" s="1"/>
  <c r="J8" i="33"/>
  <c r="E16" i="33"/>
  <c r="F16" i="33" s="1"/>
  <c r="G16" i="33" s="1"/>
  <c r="J16" i="33"/>
  <c r="E12" i="33"/>
  <c r="F12" i="33" s="1"/>
  <c r="H12" i="33" s="1"/>
  <c r="J12" i="33"/>
  <c r="E13" i="33"/>
  <c r="F13" i="33" s="1"/>
  <c r="G13" i="33" s="1"/>
  <c r="J13" i="33"/>
  <c r="E11" i="33"/>
  <c r="F11" i="33" s="1"/>
  <c r="J11" i="33"/>
  <c r="E15" i="33"/>
  <c r="F15" i="33" s="1"/>
  <c r="G15" i="33" s="1"/>
  <c r="J15" i="33"/>
  <c r="E19" i="33"/>
  <c r="F19" i="33" s="1"/>
  <c r="J19" i="33"/>
  <c r="E17" i="33"/>
  <c r="F17" i="33" s="1"/>
  <c r="J17" i="33"/>
  <c r="E10" i="33"/>
  <c r="F10" i="33" s="1"/>
  <c r="J10" i="33"/>
  <c r="E14" i="33"/>
  <c r="F14" i="33" s="1"/>
  <c r="G14" i="33" s="1"/>
  <c r="J14" i="33"/>
  <c r="F24" i="33" l="1"/>
  <c r="F25" i="33"/>
  <c r="E24" i="33"/>
  <c r="E25" i="33"/>
  <c r="H11" i="33"/>
  <c r="H8" i="33"/>
  <c r="H10" i="33"/>
  <c r="H19" i="33"/>
  <c r="G10" i="33"/>
  <c r="G19" i="33"/>
  <c r="G11" i="33"/>
  <c r="I11" i="33" s="1"/>
  <c r="G12" i="33"/>
  <c r="I12" i="33" s="1"/>
  <c r="G8" i="33"/>
  <c r="G21" i="33"/>
  <c r="I21" i="33" s="1"/>
  <c r="G20" i="33"/>
  <c r="I20" i="33" s="1"/>
  <c r="G18" i="33"/>
  <c r="H18" i="33"/>
  <c r="H17" i="33"/>
  <c r="H15" i="33"/>
  <c r="I15" i="33" s="1"/>
  <c r="H13" i="33"/>
  <c r="I13" i="33" s="1"/>
  <c r="H16" i="33"/>
  <c r="I16" i="33" s="1"/>
  <c r="H9" i="33"/>
  <c r="H22" i="33"/>
  <c r="I22" i="33" s="1"/>
  <c r="G17" i="33"/>
  <c r="G9" i="33"/>
  <c r="H14" i="33"/>
  <c r="I14" i="33" s="1"/>
  <c r="I8" i="33" l="1"/>
  <c r="G25" i="33"/>
  <c r="G24" i="33"/>
  <c r="I10" i="33"/>
  <c r="H24" i="33"/>
  <c r="H25" i="33"/>
  <c r="I9" i="33"/>
  <c r="I17" i="33"/>
  <c r="I18" i="33"/>
  <c r="I19" i="33"/>
  <c r="I24" i="33" l="1"/>
  <c r="I25" i="33"/>
  <c r="F14" i="29"/>
  <c r="F15" i="29"/>
  <c r="F16" i="29"/>
  <c r="F17" i="29"/>
  <c r="F18" i="29"/>
  <c r="F19" i="29"/>
  <c r="F20" i="29"/>
  <c r="F21" i="29"/>
  <c r="F22" i="29"/>
  <c r="F23" i="29"/>
  <c r="F24" i="29"/>
  <c r="E14" i="29"/>
  <c r="E15" i="29"/>
  <c r="E16" i="29"/>
  <c r="E17" i="29"/>
  <c r="E18" i="29"/>
  <c r="E19" i="29"/>
  <c r="E20" i="29"/>
  <c r="E21" i="29"/>
  <c r="E22" i="29"/>
  <c r="E23" i="29"/>
  <c r="E24" i="29"/>
  <c r="F25" i="29" l="1"/>
  <c r="E25" i="29"/>
  <c r="F2" i="29"/>
  <c r="E27" i="29" l="1"/>
  <c r="E28" i="29" s="1"/>
  <c r="E30" i="29" s="1"/>
  <c r="C16" i="25" l="1"/>
  <c r="E17" i="23" l="1"/>
  <c r="F17" i="23" s="1"/>
  <c r="E12" i="23"/>
  <c r="F12" i="23" s="1"/>
  <c r="E7" i="23"/>
  <c r="F7" i="23" s="1"/>
  <c r="E23" i="23"/>
  <c r="F23" i="23" s="1"/>
  <c r="E20" i="23"/>
  <c r="F20" i="23" s="1"/>
  <c r="E14" i="23"/>
  <c r="F14" i="23" s="1"/>
  <c r="E11" i="23"/>
  <c r="F11" i="23" s="1"/>
  <c r="E19" i="23"/>
  <c r="F19" i="23" s="1"/>
  <c r="E9" i="23"/>
  <c r="F9" i="23" s="1"/>
  <c r="E10" i="23"/>
  <c r="F10" i="23" s="1"/>
  <c r="E8" i="23"/>
  <c r="F8" i="23" s="1"/>
  <c r="E16" i="23"/>
  <c r="F16" i="23" s="1"/>
  <c r="E22" i="23"/>
  <c r="F22" i="23" s="1"/>
  <c r="E13" i="23"/>
  <c r="F13" i="23" s="1"/>
  <c r="E18" i="23"/>
  <c r="F18" i="23" s="1"/>
  <c r="E15" i="23"/>
  <c r="F15" i="23" s="1"/>
  <c r="E21" i="23"/>
  <c r="F21" i="23" s="1"/>
  <c r="E14" i="22" l="1"/>
  <c r="E13" i="22"/>
  <c r="E12" i="22"/>
  <c r="E11" i="22"/>
  <c r="E10" i="22"/>
  <c r="E9" i="22"/>
  <c r="E15" i="22" l="1"/>
  <c r="E18" i="22" s="1"/>
  <c r="E17" i="22"/>
  <c r="E16" i="22"/>
</calcChain>
</file>

<file path=xl/sharedStrings.xml><?xml version="1.0" encoding="utf-8"?>
<sst xmlns="http://schemas.openxmlformats.org/spreadsheetml/2006/main" count="1116" uniqueCount="468">
  <si>
    <t>Rich Malloy, 203-862-9411, rmalloy@norwalk.edu</t>
  </si>
  <si>
    <t>Years</t>
  </si>
  <si>
    <t>Sales</t>
  </si>
  <si>
    <t>CT</t>
  </si>
  <si>
    <t>Employee</t>
  </si>
  <si>
    <t>Bonus</t>
  </si>
  <si>
    <t>Total</t>
  </si>
  <si>
    <t>Product</t>
  </si>
  <si>
    <t>Dept</t>
  </si>
  <si>
    <t>401(k)</t>
  </si>
  <si>
    <t>Health Plan</t>
  </si>
  <si>
    <t>Salary</t>
  </si>
  <si>
    <t>Production</t>
  </si>
  <si>
    <t>No</t>
  </si>
  <si>
    <t>Standard</t>
  </si>
  <si>
    <t>Premier</t>
  </si>
  <si>
    <t>Maintenance</t>
  </si>
  <si>
    <t>Yes</t>
  </si>
  <si>
    <t>Tax</t>
  </si>
  <si>
    <t>Tax Rate</t>
  </si>
  <si>
    <t>Quantity</t>
  </si>
  <si>
    <t>Price</t>
  </si>
  <si>
    <t>State</t>
  </si>
  <si>
    <t>RI</t>
  </si>
  <si>
    <t>MA</t>
  </si>
  <si>
    <t>VT</t>
  </si>
  <si>
    <t>NH</t>
  </si>
  <si>
    <t>401(k) Deduction</t>
  </si>
  <si>
    <t>Health Plan Deduction</t>
  </si>
  <si>
    <t>Net Pay</t>
  </si>
  <si>
    <t>Anna Rodriguez</t>
  </si>
  <si>
    <t>None</t>
  </si>
  <si>
    <t>Bonnie Conner</t>
  </si>
  <si>
    <t>Cora Blini</t>
  </si>
  <si>
    <t>Corey Randolph</t>
  </si>
  <si>
    <t>Dan Durban</t>
  </si>
  <si>
    <t>Ivan Mankowski</t>
  </si>
  <si>
    <t>Jenny Redfern</t>
  </si>
  <si>
    <t>Laura Biggins</t>
  </si>
  <si>
    <t>Premeir</t>
  </si>
  <si>
    <t>Maria Fawkes</t>
  </si>
  <si>
    <t>Roger Gregson</t>
  </si>
  <si>
    <t>Deductions</t>
  </si>
  <si>
    <t>401(k) Deductions</t>
  </si>
  <si>
    <t>Health Plan Deductions</t>
  </si>
  <si>
    <t>$</t>
  </si>
  <si>
    <t>Plan</t>
  </si>
  <si>
    <t>Profit-Sharing Bonus</t>
  </si>
  <si>
    <t>VLOOKUP</t>
  </si>
  <si>
    <t>Data Validation</t>
  </si>
  <si>
    <t>Product List</t>
  </si>
  <si>
    <t>Name</t>
  </si>
  <si>
    <t>Bowl</t>
  </si>
  <si>
    <t>Cup</t>
  </si>
  <si>
    <t>Dish</t>
  </si>
  <si>
    <t>Fork</t>
  </si>
  <si>
    <t>Knife</t>
  </si>
  <si>
    <t>Napkins</t>
  </si>
  <si>
    <t>Pot</t>
  </si>
  <si>
    <t>Spoon</t>
  </si>
  <si>
    <t>Rich Malloy</t>
  </si>
  <si>
    <t>Tech Help Today</t>
  </si>
  <si>
    <t>www.techhelptoday.com</t>
  </si>
  <si>
    <t>Review:</t>
  </si>
  <si>
    <t>Session 6 Workbook</t>
  </si>
  <si>
    <t>Acme Corp.</t>
  </si>
  <si>
    <t>Tasks:</t>
  </si>
  <si>
    <t>Customer:</t>
  </si>
  <si>
    <t>Phone:</t>
  </si>
  <si>
    <t>Date:</t>
  </si>
  <si>
    <t>Protect the Invoice worksheet</t>
  </si>
  <si>
    <t>Subtotal</t>
  </si>
  <si>
    <t>Sales tax</t>
  </si>
  <si>
    <t>Service</t>
  </si>
  <si>
    <t>Administration</t>
  </si>
  <si>
    <t>Calculate the deductions using the IF or VLOOKUP functions:</t>
  </si>
  <si>
    <t>Order</t>
  </si>
  <si>
    <t>Tax Amt</t>
  </si>
  <si>
    <t>Calculate the sales tax using the VLOOKUP function:</t>
  </si>
  <si>
    <t>Order List:</t>
  </si>
  <si>
    <t>Sales Tax Table (approx.)</t>
  </si>
  <si>
    <t>Price List:</t>
  </si>
  <si>
    <t>In the Product column, use Data Validation List to insert product names</t>
  </si>
  <si>
    <t>In the Price column, use VLOOKUP to lookup the price for the product</t>
  </si>
  <si>
    <t>In the Price column, use the IFNA function to remove error messages</t>
  </si>
  <si>
    <t>Hide the Prices worksheet</t>
  </si>
  <si>
    <t>CO</t>
  </si>
  <si>
    <t>The powerful way to lookup values in a table</t>
  </si>
  <si>
    <t>Look up the green cell in the blue cell table and return the matching value in the second column</t>
  </si>
  <si>
    <t>In Excel:</t>
  </si>
  <si>
    <t>In English:</t>
  </si>
  <si>
    <t>A Vertical Lookup Table</t>
  </si>
  <si>
    <r>
      <t xml:space="preserve">= </t>
    </r>
    <r>
      <rPr>
        <b/>
        <sz val="11"/>
        <color theme="1"/>
        <rFont val="Calibri"/>
        <family val="2"/>
        <scheme val="minor"/>
      </rPr>
      <t>VLOOKUP</t>
    </r>
    <r>
      <rPr>
        <sz val="11"/>
        <color theme="1"/>
        <rFont val="Calibri"/>
        <family val="2"/>
        <scheme val="minor"/>
      </rPr>
      <t xml:space="preserve">( </t>
    </r>
    <r>
      <rPr>
        <b/>
        <sz val="11"/>
        <color rgb="FF00B050"/>
        <rFont val="Calibri"/>
        <family val="2"/>
        <scheme val="minor"/>
      </rPr>
      <t>B5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0070C0"/>
        <rFont val="Calibri"/>
        <family val="2"/>
        <scheme val="minor"/>
      </rPr>
      <t>H5 : I8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CC0000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</si>
  <si>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The Lookup Procedure:</t>
  </si>
  <si>
    <t>An explanation of the powerful VLOOKUP function</t>
  </si>
  <si>
    <t>A simple exercise using VLOOKUP</t>
  </si>
  <si>
    <t>Longevity Bonus</t>
  </si>
  <si>
    <t>Black Panther</t>
  </si>
  <si>
    <t>Avengers: Infinity War</t>
  </si>
  <si>
    <t>Incredibles 2</t>
  </si>
  <si>
    <t>Jurassic World: Fallen Kingdom</t>
  </si>
  <si>
    <t>Aquaman</t>
  </si>
  <si>
    <t>Deadpool 2</t>
  </si>
  <si>
    <t>Fox</t>
  </si>
  <si>
    <t>Dr. Seuss' The Grinch (2018)</t>
  </si>
  <si>
    <t>Mission: Impossible - Fallout</t>
  </si>
  <si>
    <t>Ant-Man and the Wasp</t>
  </si>
  <si>
    <t>Bohemian Rhapsody</t>
  </si>
  <si>
    <t>A Star is Born (2018)</t>
  </si>
  <si>
    <t>Solo: A Star Wars Story</t>
  </si>
  <si>
    <t>Venom (2018)</t>
  </si>
  <si>
    <t>Sony</t>
  </si>
  <si>
    <t>Ralph Breaks the Internet</t>
  </si>
  <si>
    <t>Spider-Man: Into The Spider-Verse</t>
  </si>
  <si>
    <t>A Quiet Place</t>
  </si>
  <si>
    <t>Crazy Rich Asians</t>
  </si>
  <si>
    <t>Mary Poppins Returns</t>
  </si>
  <si>
    <t>Hotel Transylvania 3: Summer Vacation</t>
  </si>
  <si>
    <t>Fantastic Beasts: The Crimes of Grindelwald</t>
  </si>
  <si>
    <t>Debut</t>
  </si>
  <si>
    <t>Data from boxofficemojo.com</t>
  </si>
  <si>
    <t>Movie</t>
  </si>
  <si>
    <t>Studio</t>
  </si>
  <si>
    <t>Gross</t>
  </si>
  <si>
    <t>Feb</t>
  </si>
  <si>
    <t>Apr</t>
  </si>
  <si>
    <t>Jun</t>
  </si>
  <si>
    <t>Dec</t>
  </si>
  <si>
    <t>May</t>
  </si>
  <si>
    <t>Nov</t>
  </si>
  <si>
    <t>Jul</t>
  </si>
  <si>
    <t>Oct</t>
  </si>
  <si>
    <t>Aug</t>
  </si>
  <si>
    <t>Days</t>
  </si>
  <si>
    <t>Buena Vista</t>
  </si>
  <si>
    <t>Paramount</t>
  </si>
  <si>
    <t>Universal</t>
  </si>
  <si>
    <t>Warner Bros.</t>
  </si>
  <si>
    <t>Top 20 Movies of 2018</t>
  </si>
  <si>
    <t>With a Pivot Table, determine which studio had the highest total gross? The highest average gross per movie?</t>
  </si>
  <si>
    <t>Use a Pivot Table to analyze movie sales</t>
  </si>
  <si>
    <t>Use the VLOOKUP function in a more complicated scenario</t>
  </si>
  <si>
    <t>INVOICE</t>
  </si>
  <si>
    <t>1 Main St.</t>
  </si>
  <si>
    <t>Date</t>
  </si>
  <si>
    <t>Stamford, CT 06901</t>
  </si>
  <si>
    <t>Invoice #</t>
  </si>
  <si>
    <t>Phone: (203) 555-1163</t>
  </si>
  <si>
    <t>For</t>
  </si>
  <si>
    <t>PO # 123456</t>
  </si>
  <si>
    <t>Fax: (203) 555-1164</t>
  </si>
  <si>
    <t>someone@example.com</t>
  </si>
  <si>
    <t>Bill To:</t>
  </si>
  <si>
    <t>Norma Lee Wright</t>
  </si>
  <si>
    <t>Items over this amount qualify for an additional discount</t>
  </si>
  <si>
    <t>Buckaroo Bros.</t>
  </si>
  <si>
    <t>1 Elm St</t>
  </si>
  <si>
    <t>% discount</t>
  </si>
  <si>
    <t>Norwalk, CT 06854</t>
  </si>
  <si>
    <t>(203) 555-1163</t>
  </si>
  <si>
    <t>Description</t>
  </si>
  <si>
    <t>Unit price</t>
  </si>
  <si>
    <t>Amount</t>
  </si>
  <si>
    <t>Discount applied</t>
  </si>
  <si>
    <t>Sky Hook, Left handed</t>
  </si>
  <si>
    <t>Snipe trap</t>
  </si>
  <si>
    <t>Dehydrated H2O</t>
  </si>
  <si>
    <t>Make all checks payable to Acme.</t>
  </si>
  <si>
    <t xml:space="preserve">Tax Rate </t>
  </si>
  <si>
    <t>If you have any questions concerning this invoice, contact &lt;Name&gt; at &lt;phone or email&gt;.</t>
  </si>
  <si>
    <t>Credit Balance</t>
  </si>
  <si>
    <t>Thank you for your business!</t>
  </si>
  <si>
    <t xml:space="preserve">Balance Due </t>
  </si>
  <si>
    <t>Subtotal / Total Discount</t>
  </si>
  <si>
    <t>Region</t>
  </si>
  <si>
    <t>East</t>
  </si>
  <si>
    <t>West</t>
  </si>
  <si>
    <t>North</t>
  </si>
  <si>
    <t>South</t>
  </si>
  <si>
    <t>Use the Data Validation feature to insert data easily</t>
  </si>
  <si>
    <t>Use Data Validation and VLOOKUP to insert data easily in a very important application</t>
  </si>
  <si>
    <t>A lookup table to be used with the Invoice</t>
  </si>
  <si>
    <t>Pie Chart</t>
  </si>
  <si>
    <t>Insert this chart in a PowerPoint presentation</t>
  </si>
  <si>
    <t>Invoice 2:</t>
  </si>
  <si>
    <t>Prices:</t>
  </si>
  <si>
    <t>Validation:</t>
  </si>
  <si>
    <t>VLOOKUP 3:</t>
  </si>
  <si>
    <t>VLOOKUP 2:</t>
  </si>
  <si>
    <t>VLOOKUP:</t>
  </si>
  <si>
    <t>The VLOOKUP Function</t>
  </si>
  <si>
    <t xml:space="preserve">From: </t>
  </si>
  <si>
    <t>https://www.ncdc.noaa.gov/cdo-web/search</t>
  </si>
  <si>
    <t>For Fog, Thunder, Haze, etc., 1 = True, blank = False</t>
  </si>
  <si>
    <t>Precip.</t>
  </si>
  <si>
    <t>Snow Inch.</t>
  </si>
  <si>
    <t>Temp Max</t>
  </si>
  <si>
    <t>Temp Min</t>
  </si>
  <si>
    <t>Fog</t>
  </si>
  <si>
    <t>Thunder</t>
  </si>
  <si>
    <t>Haze</t>
  </si>
  <si>
    <t>Rain</t>
  </si>
  <si>
    <t>Snow</t>
  </si>
  <si>
    <t/>
  </si>
  <si>
    <t>Use a Pivot Table to answer the following:</t>
  </si>
  <si>
    <t>What is the Total Precipitation for each Month?</t>
  </si>
  <si>
    <t>What is the total Snowfall for each Month?</t>
  </si>
  <si>
    <t>What's the Maximum Average Temperature for each month?</t>
  </si>
  <si>
    <t>Are Foggy days warmer than clear days for each Month?</t>
  </si>
  <si>
    <t>Homework Tasks:</t>
  </si>
  <si>
    <t>Homework: Daily Weather Data - Central Park, New York City, NY</t>
  </si>
  <si>
    <t>Branch:</t>
  </si>
  <si>
    <t>Post Road, Norwalk</t>
  </si>
  <si>
    <t>Manager:</t>
  </si>
  <si>
    <t>Lisa Carr</t>
  </si>
  <si>
    <t>Week of:</t>
  </si>
  <si>
    <t>Hourly Wage</t>
  </si>
  <si>
    <t>Hours</t>
  </si>
  <si>
    <t>Overtime</t>
  </si>
  <si>
    <t>W/H Tax</t>
  </si>
  <si>
    <t>SS Tax</t>
  </si>
  <si>
    <t>Net</t>
  </si>
  <si>
    <t>P/T?</t>
  </si>
  <si>
    <t>Holland, Charles</t>
  </si>
  <si>
    <t>McBride, Jenniffer</t>
  </si>
  <si>
    <t>Washington, Keith</t>
  </si>
  <si>
    <t>Yu, Maya</t>
  </si>
  <si>
    <t>Wilkes, Aaron</t>
  </si>
  <si>
    <t>Bauman, Heatther</t>
  </si>
  <si>
    <t>Alessandria, Maria</t>
  </si>
  <si>
    <t>Kaplan, Donna</t>
  </si>
  <si>
    <t>Ellington, Troy</t>
  </si>
  <si>
    <t>Goodman, Matthew</t>
  </si>
  <si>
    <t>Catelli, Sheila</t>
  </si>
  <si>
    <t>Hunttington, Ella</t>
  </si>
  <si>
    <t>Powell, Caleb</t>
  </si>
  <si>
    <t>Larimmore, Rebecca</t>
  </si>
  <si>
    <t>Carr, Lisa</t>
  </si>
  <si>
    <t>Totals</t>
  </si>
  <si>
    <t>Averages</t>
  </si>
  <si>
    <t>W/H Rate</t>
  </si>
  <si>
    <t>SS Rate</t>
  </si>
  <si>
    <t>Auditing: Wendy's Weekly Payroll</t>
  </si>
  <si>
    <t>O/T Rate</t>
  </si>
  <si>
    <t>P/T Limit</t>
  </si>
  <si>
    <t>Auditing:</t>
  </si>
  <si>
    <t>Use various tools to check the formulas in a worksheet</t>
  </si>
  <si>
    <t>Invoice 1:</t>
  </si>
  <si>
    <t>Use the Evaluate Formula tool to find out what a formula does</t>
  </si>
  <si>
    <t>2. Use the Source format and embed the workbook</t>
  </si>
  <si>
    <t>4. Use the Source format and link to the workbook</t>
  </si>
  <si>
    <t>5. Use a simple picture of the chart</t>
  </si>
  <si>
    <t>1. Use the Destination format and embed the workbook into the slideshow</t>
  </si>
  <si>
    <t>3. Use the Destination format and link to the Excel workbook</t>
  </si>
  <si>
    <t>To be used with the Invoice 2 spreadsheet:</t>
  </si>
  <si>
    <t>Use Data Validation to ensure correct data entries in the Product and Price columns:</t>
  </si>
  <si>
    <r>
      <t xml:space="preserve">Check the formulas in the </t>
    </r>
    <r>
      <rPr>
        <b/>
        <sz val="11"/>
        <color rgb="FF7030A0"/>
        <rFont val="Calibri"/>
        <family val="2"/>
        <scheme val="minor"/>
      </rPr>
      <t>Discount applied</t>
    </r>
    <r>
      <rPr>
        <sz val="11"/>
        <color rgb="FF7030A0"/>
        <rFont val="Calibri"/>
        <family val="2"/>
        <scheme val="minor"/>
      </rPr>
      <t xml:space="preserve"> column with the </t>
    </r>
    <r>
      <rPr>
        <b/>
        <sz val="11"/>
        <color rgb="FF7030A0"/>
        <rFont val="Calibri"/>
        <family val="2"/>
        <scheme val="minor"/>
      </rPr>
      <t>Evaluate Formulas</t>
    </r>
    <r>
      <rPr>
        <sz val="11"/>
        <color rgb="FF7030A0"/>
        <rFont val="Calibri"/>
        <family val="2"/>
        <scheme val="minor"/>
      </rPr>
      <t xml:space="preserve"> tool</t>
    </r>
  </si>
  <si>
    <r>
      <t xml:space="preserve">In the </t>
    </r>
    <r>
      <rPr>
        <b/>
        <sz val="12"/>
        <color rgb="FF7030A0"/>
        <rFont val="Calibri"/>
        <family val="2"/>
        <scheme val="minor"/>
      </rPr>
      <t>Formulas</t>
    </r>
    <r>
      <rPr>
        <sz val="12"/>
        <color rgb="FF7030A0"/>
        <rFont val="Calibri"/>
        <family val="2"/>
        <scheme val="minor"/>
      </rPr>
      <t xml:space="preserve"> tab, use the </t>
    </r>
    <r>
      <rPr>
        <b/>
        <sz val="12"/>
        <color rgb="FF7030A0"/>
        <rFont val="Calibri"/>
        <family val="2"/>
        <scheme val="minor"/>
      </rPr>
      <t>Trace</t>
    </r>
    <r>
      <rPr>
        <sz val="12"/>
        <color rgb="FF7030A0"/>
        <rFont val="Calibri"/>
        <family val="2"/>
        <scheme val="minor"/>
      </rPr>
      <t xml:space="preserve"> tools to check the formulas</t>
    </r>
  </si>
  <si>
    <t>Invoice 2</t>
  </si>
  <si>
    <t>Linking Lists</t>
  </si>
  <si>
    <t>Roster</t>
  </si>
  <si>
    <t>Dan</t>
  </si>
  <si>
    <t>Microsoft Excel 2019</t>
  </si>
  <si>
    <t>Pasting an Excel Object in Word or PowerPoint</t>
  </si>
  <si>
    <t>Copy this chart to a Word Document or a PowerPoint Presentation</t>
  </si>
  <si>
    <t>6. Use only the text from the table</t>
  </si>
  <si>
    <t>Note the 6 ways to paste a table into a Word or PowerPoint file:</t>
  </si>
  <si>
    <t>Note the 5 ways to paste a chart into a Word or PowerPoint file:</t>
  </si>
  <si>
    <t>Macros</t>
  </si>
  <si>
    <t>Notes:</t>
  </si>
  <si>
    <t>A macro is a macro command, composed of several simple commands</t>
  </si>
  <si>
    <t>The easiest way to create a macro is to record it</t>
  </si>
  <si>
    <t>Macros help you do routine tasks quickly and easily</t>
  </si>
  <si>
    <t>To record and playback a macro you need to use the Developer tab</t>
  </si>
  <si>
    <t>How to Display the Developer Tab:</t>
  </si>
  <si>
    <t>Right-click any tab above (e.g., Data or Review)</t>
  </si>
  <si>
    <t xml:space="preserve">Windows: </t>
  </si>
  <si>
    <t>Macintosh:</t>
  </si>
  <si>
    <t>Choose: Customize Toolbar</t>
  </si>
  <si>
    <t>Check the box for Developer</t>
  </si>
  <si>
    <t>Click Excel &gt; Preferences &gt; Ribbon &amp; Toolbar</t>
  </si>
  <si>
    <t>Macros Can Be Stored in Two Places</t>
  </si>
  <si>
    <t>In a spreadsheet file:</t>
  </si>
  <si>
    <t>Create a Macro to Add a Footer to a Worksheet</t>
  </si>
  <si>
    <t>Click: Developer &gt; Record Macro</t>
  </si>
  <si>
    <t>Set Macro name as: AddFooter</t>
  </si>
  <si>
    <t>Set Desciption as: Adds your name to footer of current sheet</t>
  </si>
  <si>
    <t>Set Shortcut key as: Ctrl + Shift F</t>
  </si>
  <si>
    <t>Click: OK</t>
  </si>
  <si>
    <t>In the left box of the Footer, type your name</t>
  </si>
  <si>
    <t>Press the Tab key</t>
  </si>
  <si>
    <t>In the right box, type: Page</t>
  </si>
  <si>
    <t>Press the Space bar</t>
  </si>
  <si>
    <t>Type: of</t>
  </si>
  <si>
    <t>Click: Developer &gt; Stop Recording</t>
  </si>
  <si>
    <t>Start Recording:</t>
  </si>
  <si>
    <t>Click: Custom Footer...</t>
  </si>
  <si>
    <t>In the center box, click the button: Insert File Name</t>
  </si>
  <si>
    <t>Click the button: Insert Page Number</t>
  </si>
  <si>
    <t>Click the button: Insert Number of Pages</t>
  </si>
  <si>
    <t>Click OK twice</t>
  </si>
  <si>
    <t>Click the Back button to return to Normal view</t>
  </si>
  <si>
    <t>Don't forget this last step!</t>
  </si>
  <si>
    <t>Run Your New Macro</t>
  </si>
  <si>
    <t>Create a new worksheet</t>
  </si>
  <si>
    <t>Type some text in any cell</t>
  </si>
  <si>
    <t>Press: Ctrl + Shift + F</t>
  </si>
  <si>
    <t>Click: File &gt; Print</t>
  </si>
  <si>
    <t>Examine the footer</t>
  </si>
  <si>
    <t>Create a Footer:</t>
  </si>
  <si>
    <t>Stop Recording:</t>
  </si>
  <si>
    <t>In your Personal Macro Workbook:</t>
  </si>
  <si>
    <t>Macros can be used only if the file is open</t>
  </si>
  <si>
    <t>If you send the file to someone, they too can use the Macros</t>
  </si>
  <si>
    <t>You can use the Macros with any Excel file on your computer</t>
  </si>
  <si>
    <t>Customer</t>
  </si>
  <si>
    <t>Bauer</t>
  </si>
  <si>
    <t>Bananas</t>
  </si>
  <si>
    <t>Strawberries</t>
  </si>
  <si>
    <t>Kane</t>
  </si>
  <si>
    <t>Oranges</t>
  </si>
  <si>
    <t>Ibanez</t>
  </si>
  <si>
    <t>Atkins</t>
  </si>
  <si>
    <t>Apples</t>
  </si>
  <si>
    <t>Gomez</t>
  </si>
  <si>
    <t>Fernandez</t>
  </si>
  <si>
    <t>Conway</t>
  </si>
  <si>
    <t>Hanson</t>
  </si>
  <si>
    <t>Cherries</t>
  </si>
  <si>
    <t>Jefferson</t>
  </si>
  <si>
    <t>Dean</t>
  </si>
  <si>
    <t>Apricots</t>
  </si>
  <si>
    <t>Elgin</t>
  </si>
  <si>
    <t>Miles</t>
  </si>
  <si>
    <t>Lewis</t>
  </si>
  <si>
    <t>Carla</t>
  </si>
  <si>
    <t>Amy</t>
  </si>
  <si>
    <t>Ben</t>
  </si>
  <si>
    <t>Adams</t>
  </si>
  <si>
    <t>Barnes</t>
  </si>
  <si>
    <t>Dixon</t>
  </si>
  <si>
    <t>Edwards</t>
  </si>
  <si>
    <t>Elaine</t>
  </si>
  <si>
    <t>Frank</t>
  </si>
  <si>
    <t>Gary</t>
  </si>
  <si>
    <t>Helen</t>
  </si>
  <si>
    <t>Garcia</t>
  </si>
  <si>
    <t>Hudson</t>
  </si>
  <si>
    <t>Carson</t>
  </si>
  <si>
    <t>Last Name</t>
  </si>
  <si>
    <t>First Name</t>
  </si>
  <si>
    <t>Sorting with Macros</t>
  </si>
  <si>
    <t>Create 2 macros to sort the table first by Name and then by Date</t>
  </si>
  <si>
    <t>Use the following hotkeys:</t>
  </si>
  <si>
    <t>Ctrl + Shift + N for Sorting by Last Name and then First Name</t>
  </si>
  <si>
    <t>Ctrl + Shift + D to Sort by Date</t>
  </si>
  <si>
    <t>Click: File &gt; Print &gt; Page Setup &gt; Header/Footer</t>
  </si>
  <si>
    <t>Mac: Click: File &gt; Page Setup &gt; Header/Footer</t>
  </si>
  <si>
    <t>Job Code</t>
  </si>
  <si>
    <t>Job Title</t>
  </si>
  <si>
    <t>Assistant Sales Manager</t>
  </si>
  <si>
    <t>Assistant Operations Manager</t>
  </si>
  <si>
    <t>Sales Representative</t>
  </si>
  <si>
    <t>Intern</t>
  </si>
  <si>
    <t>Operations, Day</t>
  </si>
  <si>
    <t>Operations, Evening</t>
  </si>
  <si>
    <t>Operations, Night</t>
  </si>
  <si>
    <t>Maintenance Manager</t>
  </si>
  <si>
    <t>Maintenance, Day</t>
  </si>
  <si>
    <t>Maintenance, Night</t>
  </si>
  <si>
    <t>MNN</t>
  </si>
  <si>
    <t>MND</t>
  </si>
  <si>
    <t>MM</t>
  </si>
  <si>
    <t>OPN</t>
  </si>
  <si>
    <t>OPE</t>
  </si>
  <si>
    <t>OPD</t>
  </si>
  <si>
    <t>INT</t>
  </si>
  <si>
    <t>SRP</t>
  </si>
  <si>
    <t>AOM</t>
  </si>
  <si>
    <t>ASM</t>
  </si>
  <si>
    <t>Title</t>
  </si>
  <si>
    <t>Base Salary</t>
  </si>
  <si>
    <t>Rodriguez, Anna</t>
  </si>
  <si>
    <t>Conner, Bonnie</t>
  </si>
  <si>
    <t>Blini, Cora</t>
  </si>
  <si>
    <t>Randolph, Corey</t>
  </si>
  <si>
    <t>Durban, Dan</t>
  </si>
  <si>
    <t>Mankowski, Ivan</t>
  </si>
  <si>
    <t>Redfern, Jenny</t>
  </si>
  <si>
    <t>Biggins, Laura</t>
  </si>
  <si>
    <t>Fawkes, Maria</t>
  </si>
  <si>
    <t>Gregson, Roger</t>
  </si>
  <si>
    <t>Job Descriptions</t>
  </si>
  <si>
    <t>Use VLOOKUP to link the Job Descriptions with the Roster List</t>
  </si>
  <si>
    <t>VLOOKUP 2</t>
  </si>
  <si>
    <t>VLOOKUP 3</t>
  </si>
  <si>
    <t>Copyright 2021, Tech Help Today LLC</t>
  </si>
  <si>
    <t>Set Store macro in as: This Workbook</t>
  </si>
  <si>
    <t>But, it is very difficult to delete the Macro</t>
  </si>
  <si>
    <t>Row Labels</t>
  </si>
  <si>
    <t>Grand Total</t>
  </si>
  <si>
    <t>Jan</t>
  </si>
  <si>
    <t>Mar</t>
  </si>
  <si>
    <t>Column Labels</t>
  </si>
  <si>
    <t>Clear</t>
  </si>
  <si>
    <t>Average of Temp Max</t>
  </si>
  <si>
    <t>All Days</t>
  </si>
  <si>
    <t>Sum of Precip.</t>
  </si>
  <si>
    <t>Sum of Snow Inch.</t>
  </si>
  <si>
    <t>Review Homework Answers</t>
  </si>
  <si>
    <t>There is a trick involved here. (Which column has to be first in the lookup table?)</t>
  </si>
  <si>
    <t>Diet Journal</t>
  </si>
  <si>
    <t>Calories</t>
  </si>
  <si>
    <t>Recommended</t>
  </si>
  <si>
    <t>?</t>
  </si>
  <si>
    <t>Meal</t>
  </si>
  <si>
    <t>Item</t>
  </si>
  <si>
    <t>Units</t>
  </si>
  <si>
    <t>Serv Amt</t>
  </si>
  <si>
    <t>Serv Units</t>
  </si>
  <si>
    <t>Serv Cal</t>
  </si>
  <si>
    <t>Bkfst</t>
  </si>
  <si>
    <t>Orange Juice</t>
  </si>
  <si>
    <t>ozm</t>
  </si>
  <si>
    <t>Strawberry</t>
  </si>
  <si>
    <t>each</t>
  </si>
  <si>
    <t>Blueberries</t>
  </si>
  <si>
    <t>Eggs, Large</t>
  </si>
  <si>
    <t>Tomatoes, Cherry</t>
  </si>
  <si>
    <t>Ham, Sliced</t>
  </si>
  <si>
    <t>Olive Oil</t>
  </si>
  <si>
    <t>tbs</t>
  </si>
  <si>
    <t>Nutrition Table</t>
  </si>
  <si>
    <t>Serving Size</t>
  </si>
  <si>
    <t>Carbs</t>
  </si>
  <si>
    <t>Protein</t>
  </si>
  <si>
    <t>Broccoli, Cooked</t>
  </si>
  <si>
    <t>g</t>
  </si>
  <si>
    <t>Brussels Sprouts</t>
  </si>
  <si>
    <t>Butter</t>
  </si>
  <si>
    <t>Cabbage</t>
  </si>
  <si>
    <t>Carrots</t>
  </si>
  <si>
    <t>Cauliflower</t>
  </si>
  <si>
    <t>Cheese, Cheddar, grated</t>
  </si>
  <si>
    <t>Chia Seeds</t>
  </si>
  <si>
    <t>Chicken Breast</t>
  </si>
  <si>
    <t>Cucumber</t>
  </si>
  <si>
    <t>Ground Sirloin</t>
  </si>
  <si>
    <t>Ham, sliced</t>
  </si>
  <si>
    <t>Ice Cream, Haagen Daz</t>
  </si>
  <si>
    <t>Jarlsberg Cheese</t>
  </si>
  <si>
    <t>Mandarin Orange</t>
  </si>
  <si>
    <t>Mozzarella, string</t>
  </si>
  <si>
    <t>stick</t>
  </si>
  <si>
    <t>Olives, Queen</t>
  </si>
  <si>
    <t>Peanuts</t>
  </si>
  <si>
    <t>Peppers, Red, Orange, Yellow</t>
  </si>
  <si>
    <t>Pickles</t>
  </si>
  <si>
    <t>Popcorn, Smartfood</t>
  </si>
  <si>
    <t>Pretzels, Harry's</t>
  </si>
  <si>
    <t>Salmon, Cooked</t>
  </si>
  <si>
    <t>Spinach</t>
  </si>
  <si>
    <t>Tilapia, breaded, fried</t>
  </si>
  <si>
    <t>Turkey Bacon</t>
  </si>
  <si>
    <t>slices</t>
  </si>
  <si>
    <t>Vinegar, Balsamic</t>
  </si>
  <si>
    <t>Zucchini, Cooked</t>
  </si>
  <si>
    <t>Practice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</si>
</sst>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[&lt;=9999999]###\-####;\(###\)\ ###\-####"/>
    <numFmt numFmtId="166" formatCode="&quot;Discount applied&quot;;&quot;&quot;;&quot;&quot;"/>
    <numFmt numFmtId="167" formatCode="_(* #,##0_);_(* \(#,##0\);_(* &quot;-&quot;??_);_(@_)"/>
    <numFmt numFmtId="168" formatCode="&quot;$&quot;#,##0.00"/>
    <numFmt numFmtId="169" formatCode="0.0%"/>
    <numFmt numFmtId="170" formatCode="0.0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26"/>
      <color theme="5"/>
      <name val="Calibri Light"/>
      <family val="2"/>
      <scheme val="major"/>
    </font>
    <font>
      <b/>
      <sz val="12"/>
      <color theme="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3"/>
      <name val="Calibri Light"/>
      <family val="2"/>
      <scheme val="major"/>
    </font>
    <font>
      <sz val="1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5"/>
      <name val="Calibri Light"/>
      <family val="2"/>
      <scheme val="major"/>
    </font>
    <font>
      <b/>
      <sz val="2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2"/>
      <color theme="1"/>
      <name val="Times New Roman"/>
      <family val="1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BD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-0.249977111117893"/>
        <bgColor theme="9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5" tint="0.39991454817346722"/>
      </left>
      <right style="thin">
        <color theme="5" tint="0.39991454817346722"/>
      </right>
      <top style="thin">
        <color theme="5" tint="0.39991454817346722"/>
      </top>
      <bottom style="thin">
        <color theme="5" tint="0.39991454817346722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 style="thin">
        <color theme="5" tint="0.39994506668294322"/>
      </right>
      <top style="thin">
        <color theme="5" tint="0.39997558519241921"/>
      </top>
      <bottom/>
      <diagonal/>
    </border>
    <border>
      <left style="thin">
        <color theme="5" tint="0.39994506668294322"/>
      </left>
      <right style="thin">
        <color theme="5" tint="0.39994506668294322"/>
      </right>
      <top style="thin">
        <color theme="5" tint="0.39997558519241921"/>
      </top>
      <bottom/>
      <diagonal/>
    </border>
    <border>
      <left style="thin">
        <color theme="5" tint="0.39994506668294322"/>
      </left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 style="thin">
        <color theme="5" tint="0.39994506668294322"/>
      </right>
      <top style="thin">
        <color theme="5" tint="0.39997558519241921"/>
      </top>
      <bottom style="double">
        <color theme="5"/>
      </bottom>
      <diagonal/>
    </border>
    <border>
      <left style="thin">
        <color theme="5" tint="0.39994506668294322"/>
      </left>
      <right style="thin">
        <color theme="5" tint="0.39994506668294322"/>
      </right>
      <top style="thin">
        <color theme="5" tint="0.39997558519241921"/>
      </top>
      <bottom style="double">
        <color theme="5"/>
      </bottom>
      <diagonal/>
    </border>
    <border>
      <left style="thin">
        <color theme="5" tint="0.39994506668294322"/>
      </left>
      <right style="thin">
        <color theme="5" tint="0.39997558519241921"/>
      </right>
      <top style="thin">
        <color theme="5" tint="0.39997558519241921"/>
      </top>
      <bottom style="double">
        <color theme="5"/>
      </bottom>
      <diagonal/>
    </border>
    <border>
      <left style="thin">
        <color theme="5" tint="0.39997558519241921"/>
      </left>
      <right/>
      <top style="double">
        <color theme="5"/>
      </top>
      <bottom style="thin">
        <color theme="5" tint="0.39997558519241921"/>
      </bottom>
      <diagonal/>
    </border>
    <border>
      <left/>
      <right/>
      <top style="double">
        <color theme="5"/>
      </top>
      <bottom style="thin">
        <color theme="5" tint="0.39997558519241921"/>
      </bottom>
      <diagonal/>
    </border>
    <border>
      <left style="thin">
        <color theme="5" tint="0.39994506668294322"/>
      </left>
      <right style="thin">
        <color theme="5" tint="0.39994506668294322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5"/>
      </left>
      <right style="thin">
        <color theme="5"/>
      </right>
      <top style="double">
        <color theme="5"/>
      </top>
      <bottom style="thin">
        <color theme="5" tint="0.39997558519241921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 style="thin">
        <color theme="9" tint="0.39997558519241921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8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8" fillId="0" borderId="0">
      <alignment horizontal="left" vertical="center" wrapText="1" indent="1"/>
    </xf>
    <xf numFmtId="0" fontId="23" fillId="0" borderId="0" applyNumberFormat="0" applyFill="0" applyBorder="0" applyProtection="0">
      <alignment horizontal="right" vertical="center"/>
    </xf>
    <xf numFmtId="0" fontId="24" fillId="0" borderId="0" applyNumberFormat="0" applyFill="0" applyProtection="0">
      <alignment horizontal="right" vertical="center"/>
    </xf>
    <xf numFmtId="14" fontId="18" fillId="0" borderId="0" applyFont="0" applyFill="0" applyBorder="0" applyAlignment="0"/>
    <xf numFmtId="14" fontId="18" fillId="0" borderId="0" applyNumberFormat="0">
      <alignment horizontal="right" vertical="center" wrapText="1"/>
    </xf>
    <xf numFmtId="165" fontId="18" fillId="0" borderId="0" applyFont="0" applyFill="0" applyBorder="0">
      <alignment horizontal="left" vertical="top" indent="1"/>
    </xf>
    <xf numFmtId="0" fontId="25" fillId="12" borderId="41" applyNumberFormat="0" applyProtection="0">
      <alignment horizontal="left" indent="1"/>
    </xf>
    <xf numFmtId="0" fontId="26" fillId="0" borderId="0" applyNumberFormat="0" applyFill="0" applyBorder="0" applyProtection="0">
      <alignment horizontal="right" vertical="center" wrapText="1"/>
    </xf>
    <xf numFmtId="164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8" fillId="0" borderId="0" applyNumberFormat="0" applyFont="0" applyFill="0" applyBorder="0" applyProtection="0">
      <alignment horizontal="left" wrapText="1" indent="1"/>
    </xf>
    <xf numFmtId="3" fontId="27" fillId="0" borderId="0" applyFont="0" applyFill="0" applyBorder="0" applyProtection="0">
      <alignment horizontal="center" vertical="center"/>
    </xf>
    <xf numFmtId="44" fontId="18" fillId="0" borderId="0" applyFont="0" applyFill="0" applyBorder="0" applyAlignment="0" applyProtection="0"/>
    <xf numFmtId="166" fontId="18" fillId="0" borderId="0" applyFont="0" applyFill="0" applyBorder="0" applyAlignment="0"/>
    <xf numFmtId="0" fontId="18" fillId="15" borderId="0" applyNumberFormat="0" applyProtection="0">
      <alignment horizontal="left" vertical="center" wrapText="1" indent="1"/>
    </xf>
    <xf numFmtId="10" fontId="18" fillId="0" borderId="0" applyFont="0" applyFill="0" applyBorder="0" applyAlignment="0"/>
    <xf numFmtId="0" fontId="24" fillId="16" borderId="53" applyNumberFormat="0" applyProtection="0">
      <alignment horizontal="right" vertical="center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</cellStyleXfs>
  <cellXfs count="233">
    <xf numFmtId="0" fontId="0" fillId="0" borderId="0" xfId="0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3" borderId="9" xfId="0" applyFill="1" applyBorder="1"/>
    <xf numFmtId="0" fontId="0" fillId="4" borderId="9" xfId="0" applyFill="1" applyBorder="1"/>
    <xf numFmtId="0" fontId="4" fillId="6" borderId="9" xfId="0" applyFont="1" applyFill="1" applyBorder="1" applyAlignment="1">
      <alignment horizontal="center"/>
    </xf>
    <xf numFmtId="0" fontId="5" fillId="0" borderId="0" xfId="1"/>
    <xf numFmtId="0" fontId="4" fillId="0" borderId="0" xfId="0" applyFont="1"/>
    <xf numFmtId="0" fontId="7" fillId="0" borderId="0" xfId="0" applyFont="1"/>
    <xf numFmtId="2" fontId="0" fillId="0" borderId="0" xfId="0" applyNumberFormat="1"/>
    <xf numFmtId="0" fontId="0" fillId="3" borderId="11" xfId="0" applyFill="1" applyBorder="1"/>
    <xf numFmtId="0" fontId="4" fillId="5" borderId="10" xfId="0" applyFont="1" applyFill="1" applyBorder="1" applyAlignment="1">
      <alignment horizontal="center"/>
    </xf>
    <xf numFmtId="0" fontId="8" fillId="0" borderId="0" xfId="3"/>
    <xf numFmtId="1" fontId="8" fillId="0" borderId="0" xfId="3" applyNumberFormat="1"/>
    <xf numFmtId="0" fontId="9" fillId="0" borderId="0" xfId="3" applyFont="1"/>
    <xf numFmtId="1" fontId="10" fillId="0" borderId="0" xfId="3" applyNumberFormat="1" applyFont="1"/>
    <xf numFmtId="0" fontId="10" fillId="0" borderId="0" xfId="3" applyFont="1"/>
    <xf numFmtId="0" fontId="11" fillId="0" borderId="0" xfId="3" applyFont="1" applyAlignment="1">
      <alignment wrapText="1"/>
    </xf>
    <xf numFmtId="1" fontId="11" fillId="0" borderId="0" xfId="3" applyNumberFormat="1" applyFont="1" applyAlignment="1">
      <alignment horizontal="center" wrapText="1"/>
    </xf>
    <xf numFmtId="0" fontId="11" fillId="0" borderId="0" xfId="3" applyFont="1" applyAlignment="1">
      <alignment horizontal="center" wrapText="1"/>
    </xf>
    <xf numFmtId="0" fontId="10" fillId="0" borderId="0" xfId="3" applyFont="1" applyAlignment="1">
      <alignment wrapText="1"/>
    </xf>
    <xf numFmtId="1" fontId="3" fillId="0" borderId="0" xfId="4" applyNumberFormat="1" applyFont="1"/>
    <xf numFmtId="2" fontId="10" fillId="0" borderId="0" xfId="3" applyNumberFormat="1" applyFont="1"/>
    <xf numFmtId="6" fontId="10" fillId="0" borderId="0" xfId="3" applyNumberFormat="1" applyFont="1"/>
    <xf numFmtId="0" fontId="11" fillId="0" borderId="0" xfId="3" applyFont="1" applyAlignment="1">
      <alignment horizontal="left" vertical="top"/>
    </xf>
    <xf numFmtId="0" fontId="10" fillId="0" borderId="0" xfId="3" applyFont="1" applyAlignment="1">
      <alignment vertical="top"/>
    </xf>
    <xf numFmtId="0" fontId="11" fillId="7" borderId="12" xfId="3" applyFont="1" applyFill="1" applyBorder="1" applyAlignment="1">
      <alignment horizontal="center" vertical="top"/>
    </xf>
    <xf numFmtId="0" fontId="11" fillId="7" borderId="13" xfId="3" applyFont="1" applyFill="1" applyBorder="1" applyAlignment="1">
      <alignment horizontal="center" vertical="top"/>
    </xf>
    <xf numFmtId="0" fontId="10" fillId="0" borderId="14" xfId="3" applyFont="1" applyBorder="1" applyAlignment="1">
      <alignment vertical="top"/>
    </xf>
    <xf numFmtId="164" fontId="10" fillId="0" borderId="15" xfId="5" applyNumberFormat="1" applyFont="1" applyBorder="1" applyAlignment="1">
      <alignment vertical="top"/>
    </xf>
    <xf numFmtId="0" fontId="10" fillId="0" borderId="16" xfId="3" applyFont="1" applyBorder="1" applyAlignment="1">
      <alignment vertical="top"/>
    </xf>
    <xf numFmtId="164" fontId="10" fillId="0" borderId="17" xfId="5" applyNumberFormat="1" applyFont="1" applyBorder="1" applyAlignment="1">
      <alignment vertical="top"/>
    </xf>
    <xf numFmtId="0" fontId="10" fillId="0" borderId="18" xfId="3" applyFont="1" applyBorder="1" applyAlignment="1">
      <alignment vertical="top"/>
    </xf>
    <xf numFmtId="164" fontId="10" fillId="0" borderId="19" xfId="5" applyNumberFormat="1" applyFont="1" applyBorder="1" applyAlignment="1">
      <alignment vertical="top"/>
    </xf>
    <xf numFmtId="0" fontId="10" fillId="0" borderId="20" xfId="3" applyFont="1" applyBorder="1" applyAlignment="1">
      <alignment vertical="top"/>
    </xf>
    <xf numFmtId="164" fontId="10" fillId="0" borderId="21" xfId="5" applyNumberFormat="1" applyFont="1" applyBorder="1" applyAlignment="1">
      <alignment vertical="top"/>
    </xf>
    <xf numFmtId="0" fontId="10" fillId="0" borderId="20" xfId="3" applyFont="1" applyBorder="1" applyAlignment="1">
      <alignment horizontal="center" vertical="top"/>
    </xf>
    <xf numFmtId="0" fontId="10" fillId="0" borderId="16" xfId="3" applyFont="1" applyBorder="1" applyAlignment="1">
      <alignment horizontal="center" vertical="top"/>
    </xf>
    <xf numFmtId="0" fontId="10" fillId="0" borderId="18" xfId="3" applyFont="1" applyBorder="1" applyAlignment="1">
      <alignment horizontal="center" vertical="top"/>
    </xf>
    <xf numFmtId="0" fontId="10" fillId="3" borderId="9" xfId="3" applyFont="1" applyFill="1" applyBorder="1"/>
    <xf numFmtId="0" fontId="8" fillId="8" borderId="0" xfId="3" applyFill="1"/>
    <xf numFmtId="0" fontId="8" fillId="9" borderId="0" xfId="3" applyFill="1"/>
    <xf numFmtId="0" fontId="13" fillId="9" borderId="0" xfId="3" applyFont="1" applyFill="1" applyAlignment="1">
      <alignment horizontal="center" vertical="center"/>
    </xf>
    <xf numFmtId="0" fontId="14" fillId="9" borderId="0" xfId="3" applyFont="1" applyFill="1" applyAlignment="1">
      <alignment horizontal="center" vertical="center"/>
    </xf>
    <xf numFmtId="0" fontId="12" fillId="9" borderId="0" xfId="6" applyFill="1" applyAlignment="1">
      <alignment horizontal="center" vertical="center"/>
    </xf>
    <xf numFmtId="0" fontId="16" fillId="0" borderId="0" xfId="0" applyFont="1"/>
    <xf numFmtId="0" fontId="4" fillId="7" borderId="12" xfId="0" applyFont="1" applyFill="1" applyBorder="1" applyAlignment="1">
      <alignment horizontal="center"/>
    </xf>
    <xf numFmtId="0" fontId="4" fillId="7" borderId="25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0" fillId="3" borderId="14" xfId="0" applyFill="1" applyBorder="1"/>
    <xf numFmtId="0" fontId="0" fillId="3" borderId="26" xfId="0" applyFill="1" applyBorder="1"/>
    <xf numFmtId="2" fontId="0" fillId="3" borderId="26" xfId="0" applyNumberFormat="1" applyFill="1" applyBorder="1"/>
    <xf numFmtId="2" fontId="0" fillId="0" borderId="15" xfId="0" applyNumberFormat="1" applyBorder="1"/>
    <xf numFmtId="0" fontId="0" fillId="3" borderId="27" xfId="0" applyFill="1" applyBorder="1"/>
    <xf numFmtId="0" fontId="0" fillId="3" borderId="28" xfId="0" applyFill="1" applyBorder="1"/>
    <xf numFmtId="0" fontId="0" fillId="3" borderId="29" xfId="0" applyFill="1" applyBorder="1"/>
    <xf numFmtId="2" fontId="0" fillId="3" borderId="30" xfId="0" applyNumberFormat="1" applyFill="1" applyBorder="1"/>
    <xf numFmtId="2" fontId="0" fillId="0" borderId="31" xfId="0" applyNumberFormat="1" applyBorder="1"/>
    <xf numFmtId="0" fontId="4" fillId="0" borderId="32" xfId="0" applyFont="1" applyBorder="1"/>
    <xf numFmtId="0" fontId="4" fillId="0" borderId="33" xfId="0" applyFont="1" applyBorder="1"/>
    <xf numFmtId="4" fontId="4" fillId="0" borderId="34" xfId="0" applyNumberFormat="1" applyFont="1" applyBorder="1"/>
    <xf numFmtId="0" fontId="0" fillId="0" borderId="35" xfId="0" applyBorder="1"/>
    <xf numFmtId="10" fontId="0" fillId="0" borderId="36" xfId="0" applyNumberFormat="1" applyBorder="1"/>
    <xf numFmtId="2" fontId="0" fillId="0" borderId="17" xfId="0" applyNumberFormat="1" applyBorder="1"/>
    <xf numFmtId="9" fontId="0" fillId="0" borderId="36" xfId="0" applyNumberFormat="1" applyBorder="1"/>
    <xf numFmtId="0" fontId="0" fillId="0" borderId="37" xfId="0" applyBorder="1"/>
    <xf numFmtId="0" fontId="0" fillId="0" borderId="38" xfId="0" applyBorder="1"/>
    <xf numFmtId="4" fontId="4" fillId="0" borderId="19" xfId="0" applyNumberFormat="1" applyFont="1" applyBorder="1"/>
    <xf numFmtId="0" fontId="10" fillId="0" borderId="39" xfId="3" applyFont="1" applyBorder="1" applyAlignment="1">
      <alignment vertical="top"/>
    </xf>
    <xf numFmtId="164" fontId="10" fillId="0" borderId="40" xfId="5" applyNumberFormat="1" applyFont="1" applyBorder="1" applyAlignment="1">
      <alignment vertical="top"/>
    </xf>
    <xf numFmtId="0" fontId="0" fillId="0" borderId="27" xfId="0" applyBorder="1"/>
    <xf numFmtId="10" fontId="0" fillId="0" borderId="27" xfId="7" applyNumberFormat="1" applyFont="1" applyBorder="1"/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10" fillId="3" borderId="11" xfId="3" applyFont="1" applyFill="1" applyBorder="1"/>
    <xf numFmtId="0" fontId="4" fillId="0" borderId="23" xfId="0" applyFont="1" applyBorder="1" applyAlignment="1">
      <alignment horizontal="center"/>
    </xf>
    <xf numFmtId="0" fontId="0" fillId="0" borderId="9" xfId="0" applyBorder="1"/>
    <xf numFmtId="0" fontId="4" fillId="4" borderId="9" xfId="0" applyFont="1" applyFill="1" applyBorder="1" applyAlignment="1">
      <alignment horizontal="center"/>
    </xf>
    <xf numFmtId="0" fontId="4" fillId="0" borderId="27" xfId="0" applyFont="1" applyBorder="1"/>
    <xf numFmtId="0" fontId="4" fillId="0" borderId="27" xfId="0" applyFont="1" applyBorder="1" applyAlignment="1">
      <alignment horizontal="center"/>
    </xf>
    <xf numFmtId="0" fontId="0" fillId="4" borderId="0" xfId="0" applyFill="1"/>
    <xf numFmtId="0" fontId="0" fillId="11" borderId="27" xfId="0" applyFill="1" applyBorder="1"/>
    <xf numFmtId="10" fontId="0" fillId="11" borderId="27" xfId="7" applyNumberFormat="1" applyFont="1" applyFill="1" applyBorder="1"/>
    <xf numFmtId="0" fontId="0" fillId="0" borderId="0" xfId="0" quotePrefix="1"/>
    <xf numFmtId="0" fontId="4" fillId="0" borderId="0" xfId="0" applyFont="1" applyAlignment="1">
      <alignment horizontal="center"/>
    </xf>
    <xf numFmtId="10" fontId="10" fillId="3" borderId="11" xfId="7" applyNumberFormat="1" applyFont="1" applyFill="1" applyBorder="1"/>
    <xf numFmtId="6" fontId="0" fillId="0" borderId="0" xfId="0" applyNumberFormat="1"/>
    <xf numFmtId="44" fontId="0" fillId="0" borderId="0" xfId="0" applyNumberFormat="1"/>
    <xf numFmtId="0" fontId="18" fillId="0" borderId="0" xfId="8">
      <alignment horizontal="left" vertical="center" wrapText="1" indent="1"/>
    </xf>
    <xf numFmtId="0" fontId="24" fillId="0" borderId="0" xfId="10">
      <alignment horizontal="right" vertical="center"/>
    </xf>
    <xf numFmtId="14" fontId="18" fillId="0" borderId="0" xfId="11" applyAlignment="1">
      <alignment horizontal="right" vertical="center"/>
    </xf>
    <xf numFmtId="0" fontId="18" fillId="0" borderId="0" xfId="12" applyNumberFormat="1">
      <alignment horizontal="right" vertical="center" wrapText="1"/>
    </xf>
    <xf numFmtId="0" fontId="26" fillId="0" borderId="0" xfId="15">
      <alignment horizontal="right" vertical="center" wrapText="1"/>
    </xf>
    <xf numFmtId="0" fontId="17" fillId="13" borderId="42" xfId="18" applyFont="1" applyFill="1" applyBorder="1">
      <alignment horizontal="left" wrapText="1" indent="1"/>
    </xf>
    <xf numFmtId="0" fontId="17" fillId="13" borderId="43" xfId="18" applyFont="1" applyFill="1" applyBorder="1">
      <alignment horizontal="left" wrapText="1" indent="1"/>
    </xf>
    <xf numFmtId="0" fontId="17" fillId="13" borderId="44" xfId="18" applyFont="1" applyFill="1" applyBorder="1">
      <alignment horizontal="left" wrapText="1" indent="1"/>
    </xf>
    <xf numFmtId="3" fontId="19" fillId="14" borderId="45" xfId="19" applyFont="1" applyFill="1" applyBorder="1">
      <alignment horizontal="center" vertical="center"/>
    </xf>
    <xf numFmtId="0" fontId="19" fillId="14" borderId="46" xfId="8" applyFont="1" applyFill="1" applyBorder="1">
      <alignment horizontal="left" vertical="center" wrapText="1" indent="1"/>
    </xf>
    <xf numFmtId="44" fontId="19" fillId="14" borderId="46" xfId="20" applyFont="1" applyFill="1" applyBorder="1" applyAlignment="1">
      <alignment horizontal="right" vertical="center" indent="1"/>
    </xf>
    <xf numFmtId="3" fontId="19" fillId="0" borderId="45" xfId="19" applyFont="1" applyBorder="1">
      <alignment horizontal="center" vertical="center"/>
    </xf>
    <xf numFmtId="0" fontId="19" fillId="0" borderId="46" xfId="8" applyFont="1" applyBorder="1">
      <alignment horizontal="left" vertical="center" wrapText="1" indent="1"/>
    </xf>
    <xf numFmtId="44" fontId="19" fillId="0" borderId="46" xfId="20" applyFont="1" applyBorder="1" applyAlignment="1">
      <alignment horizontal="right" vertical="center" indent="1"/>
    </xf>
    <xf numFmtId="3" fontId="19" fillId="14" borderId="48" xfId="19" applyFont="1" applyFill="1" applyBorder="1">
      <alignment horizontal="center" vertical="center"/>
    </xf>
    <xf numFmtId="0" fontId="19" fillId="14" borderId="49" xfId="8" applyFont="1" applyFill="1" applyBorder="1">
      <alignment horizontal="left" vertical="center" wrapText="1" indent="1"/>
    </xf>
    <xf numFmtId="44" fontId="19" fillId="14" borderId="49" xfId="20" applyFont="1" applyFill="1" applyBorder="1" applyAlignment="1">
      <alignment horizontal="right" vertical="center" indent="1"/>
    </xf>
    <xf numFmtId="0" fontId="28" fillId="0" borderId="52" xfId="8" applyFont="1" applyBorder="1" applyAlignment="1">
      <alignment horizontal="left" vertical="center"/>
    </xf>
    <xf numFmtId="0" fontId="28" fillId="0" borderId="52" xfId="8" applyFont="1" applyBorder="1" applyAlignment="1">
      <alignment horizontal="right" vertical="center"/>
    </xf>
    <xf numFmtId="10" fontId="0" fillId="0" borderId="53" xfId="23" applyFont="1" applyBorder="1" applyAlignment="1">
      <alignment vertical="center"/>
    </xf>
    <xf numFmtId="0" fontId="18" fillId="0" borderId="0" xfId="8" applyAlignment="1">
      <alignment horizontal="right" vertical="center"/>
    </xf>
    <xf numFmtId="43" fontId="0" fillId="0" borderId="53" xfId="19" applyNumberFormat="1" applyFont="1" applyBorder="1" applyAlignment="1">
      <alignment vertical="center"/>
    </xf>
    <xf numFmtId="44" fontId="0" fillId="0" borderId="53" xfId="20" applyFont="1" applyBorder="1" applyAlignment="1">
      <alignment horizontal="right" vertical="center" indent="1"/>
    </xf>
    <xf numFmtId="44" fontId="24" fillId="16" borderId="53" xfId="24" applyNumberFormat="1">
      <alignment horizontal="right" vertical="center" indent="1"/>
    </xf>
    <xf numFmtId="44" fontId="19" fillId="14" borderId="47" xfId="25" applyFont="1" applyFill="1" applyBorder="1" applyAlignment="1">
      <alignment horizontal="center" vertical="center"/>
    </xf>
    <xf numFmtId="44" fontId="19" fillId="0" borderId="47" xfId="25" applyFont="1" applyBorder="1" applyAlignment="1">
      <alignment horizontal="center" vertical="center"/>
    </xf>
    <xf numFmtId="44" fontId="19" fillId="14" borderId="50" xfId="25" applyFont="1" applyFill="1" applyBorder="1" applyAlignment="1">
      <alignment horizontal="center" vertical="center"/>
    </xf>
    <xf numFmtId="0" fontId="18" fillId="0" borderId="51" xfId="8" applyBorder="1" applyAlignment="1">
      <alignment horizontal="left" vertical="center" indent="1"/>
    </xf>
    <xf numFmtId="44" fontId="29" fillId="0" borderId="54" xfId="20" applyFont="1" applyBorder="1" applyAlignment="1">
      <alignment horizontal="right" vertical="center"/>
    </xf>
    <xf numFmtId="167" fontId="0" fillId="0" borderId="0" xfId="26" applyNumberFormat="1" applyFont="1"/>
    <xf numFmtId="0" fontId="0" fillId="2" borderId="0" xfId="0" applyFill="1"/>
    <xf numFmtId="0" fontId="0" fillId="2" borderId="0" xfId="0" applyFill="1" applyBorder="1"/>
    <xf numFmtId="0" fontId="31" fillId="9" borderId="0" xfId="3" applyFont="1" applyFill="1" applyAlignment="1">
      <alignment horizontal="center" vertical="center"/>
    </xf>
    <xf numFmtId="0" fontId="0" fillId="2" borderId="0" xfId="0" applyFill="1"/>
    <xf numFmtId="0" fontId="5" fillId="0" borderId="0" xfId="1"/>
    <xf numFmtId="0" fontId="18" fillId="0" borderId="0" xfId="8">
      <alignment horizontal="left" vertical="center" wrapText="1" indent="1"/>
    </xf>
    <xf numFmtId="0" fontId="12" fillId="0" borderId="0" xfId="6"/>
    <xf numFmtId="0" fontId="33" fillId="0" borderId="0" xfId="0" applyFont="1"/>
    <xf numFmtId="14" fontId="0" fillId="0" borderId="0" xfId="0" applyNumberFormat="1"/>
    <xf numFmtId="0" fontId="34" fillId="0" borderId="0" xfId="0" applyFont="1"/>
    <xf numFmtId="0" fontId="34" fillId="0" borderId="0" xfId="0" applyFont="1" applyAlignment="1">
      <alignment horizontal="left" indent="2"/>
    </xf>
    <xf numFmtId="0" fontId="35" fillId="0" borderId="0" xfId="0" applyFont="1" applyAlignment="1"/>
    <xf numFmtId="14" fontId="35" fillId="0" borderId="0" xfId="0" applyNumberFormat="1" applyFont="1" applyAlignment="1"/>
    <xf numFmtId="0" fontId="6" fillId="0" borderId="0" xfId="0" applyFont="1" applyAlignment="1"/>
    <xf numFmtId="168" fontId="6" fillId="0" borderId="0" xfId="0" applyNumberFormat="1" applyFont="1" applyAlignment="1"/>
    <xf numFmtId="0" fontId="0" fillId="0" borderId="0" xfId="0" applyFont="1"/>
    <xf numFmtId="44" fontId="36" fillId="0" borderId="0" xfId="0" applyNumberFormat="1" applyFont="1" applyAlignment="1"/>
    <xf numFmtId="0" fontId="36" fillId="0" borderId="0" xfId="0" applyFont="1" applyAlignment="1">
      <alignment horizontal="center"/>
    </xf>
    <xf numFmtId="9" fontId="6" fillId="0" borderId="0" xfId="7" applyFont="1" applyAlignment="1"/>
    <xf numFmtId="169" fontId="6" fillId="0" borderId="0" xfId="7" applyNumberFormat="1" applyFont="1" applyAlignment="1"/>
    <xf numFmtId="10" fontId="6" fillId="0" borderId="0" xfId="7" applyNumberFormat="1" applyFont="1" applyAlignment="1"/>
    <xf numFmtId="168" fontId="0" fillId="0" borderId="0" xfId="0" applyNumberFormat="1" applyFont="1"/>
    <xf numFmtId="0" fontId="0" fillId="0" borderId="0" xfId="0" applyFont="1" applyAlignment="1">
      <alignment horizontal="center"/>
    </xf>
    <xf numFmtId="4" fontId="6" fillId="0" borderId="0" xfId="0" applyNumberFormat="1" applyFont="1" applyAlignment="1"/>
    <xf numFmtId="4" fontId="0" fillId="0" borderId="0" xfId="0" applyNumberFormat="1" applyFont="1"/>
    <xf numFmtId="0" fontId="37" fillId="0" borderId="0" xfId="0" applyFont="1" applyAlignment="1"/>
    <xf numFmtId="0" fontId="37" fillId="0" borderId="0" xfId="0" applyFont="1" applyAlignment="1">
      <alignment horizontal="center"/>
    </xf>
    <xf numFmtId="168" fontId="4" fillId="0" borderId="0" xfId="0" applyNumberFormat="1" applyFont="1"/>
    <xf numFmtId="170" fontId="4" fillId="0" borderId="0" xfId="0" applyNumberFormat="1" applyFont="1"/>
    <xf numFmtId="0" fontId="0" fillId="3" borderId="23" xfId="0" applyFill="1" applyBorder="1"/>
    <xf numFmtId="0" fontId="0" fillId="3" borderId="24" xfId="0" applyFill="1" applyBorder="1"/>
    <xf numFmtId="0" fontId="32" fillId="0" borderId="0" xfId="27" applyFont="1"/>
    <xf numFmtId="0" fontId="4" fillId="0" borderId="0" xfId="0" applyFont="1" applyAlignment="1">
      <alignment horizontal="center"/>
    </xf>
    <xf numFmtId="0" fontId="5" fillId="0" borderId="0" xfId="1" applyAlignment="1"/>
    <xf numFmtId="0" fontId="0" fillId="0" borderId="0" xfId="0" applyAlignment="1">
      <alignment horizontal="left" indent="1"/>
    </xf>
    <xf numFmtId="0" fontId="40" fillId="0" borderId="0" xfId="0" applyFont="1"/>
    <xf numFmtId="0" fontId="7" fillId="0" borderId="0" xfId="0" applyFont="1" applyAlignment="1">
      <alignment horizontal="left" indent="1"/>
    </xf>
    <xf numFmtId="0" fontId="0" fillId="0" borderId="0" xfId="0" applyFont="1" applyAlignment="1">
      <alignment horizontal="left" indent="1"/>
    </xf>
    <xf numFmtId="0" fontId="41" fillId="0" borderId="0" xfId="0" applyFont="1"/>
    <xf numFmtId="0" fontId="7" fillId="0" borderId="0" xfId="0" applyFont="1" applyAlignment="1">
      <alignment horizontal="left"/>
    </xf>
    <xf numFmtId="4" fontId="0" fillId="0" borderId="0" xfId="0" applyNumberFormat="1"/>
    <xf numFmtId="0" fontId="40" fillId="0" borderId="0" xfId="0" applyFont="1" applyAlignment="1">
      <alignment horizontal="left" indent="1"/>
    </xf>
    <xf numFmtId="0" fontId="1" fillId="0" borderId="0" xfId="27" applyFont="1"/>
    <xf numFmtId="0" fontId="42" fillId="0" borderId="0" xfId="1" applyFont="1"/>
    <xf numFmtId="0" fontId="29" fillId="0" borderId="0" xfId="3" applyFont="1" applyAlignment="1">
      <alignment wrapText="1"/>
    </xf>
    <xf numFmtId="0" fontId="29" fillId="0" borderId="0" xfId="3" applyFont="1" applyAlignment="1">
      <alignment horizontal="left" wrapText="1"/>
    </xf>
    <xf numFmtId="1" fontId="29" fillId="0" borderId="0" xfId="3" applyNumberFormat="1" applyFont="1" applyAlignment="1">
      <alignment horizontal="center" wrapText="1"/>
    </xf>
    <xf numFmtId="0" fontId="18" fillId="0" borderId="0" xfId="3" applyFont="1"/>
    <xf numFmtId="0" fontId="3" fillId="0" borderId="0" xfId="0" applyFont="1"/>
    <xf numFmtId="0" fontId="29" fillId="0" borderId="0" xfId="3" applyFont="1" applyAlignment="1">
      <alignment horizontal="center" wrapText="1"/>
    </xf>
    <xf numFmtId="6" fontId="18" fillId="0" borderId="0" xfId="3" applyNumberFormat="1" applyFont="1"/>
    <xf numFmtId="0" fontId="3" fillId="0" borderId="0" xfId="27" applyFont="1"/>
    <xf numFmtId="0" fontId="3" fillId="17" borderId="61" xfId="27" applyFont="1" applyFill="1" applyBorder="1"/>
    <xf numFmtId="0" fontId="43" fillId="0" borderId="0" xfId="3" applyFont="1"/>
    <xf numFmtId="0" fontId="4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0" fontId="15" fillId="2" borderId="0" xfId="0" applyFont="1" applyFill="1"/>
    <xf numFmtId="0" fontId="0" fillId="2" borderId="7" xfId="0" applyFill="1" applyBorder="1" applyAlignment="1">
      <alignment horizontal="center"/>
    </xf>
    <xf numFmtId="0" fontId="0" fillId="2" borderId="2" xfId="0" applyFill="1" applyBorder="1"/>
    <xf numFmtId="0" fontId="0" fillId="2" borderId="0" xfId="0" applyFill="1"/>
    <xf numFmtId="0" fontId="0" fillId="2" borderId="0" xfId="0" applyFill="1" applyAlignment="1">
      <alignment horizontal="left"/>
    </xf>
    <xf numFmtId="0" fontId="4" fillId="2" borderId="0" xfId="0" applyFont="1" applyFill="1" applyAlignment="1">
      <alignment horizontal="left"/>
    </xf>
    <xf numFmtId="0" fontId="5" fillId="0" borderId="0" xfId="1"/>
    <xf numFmtId="0" fontId="38" fillId="0" borderId="55" xfId="0" applyFont="1" applyBorder="1" applyAlignment="1">
      <alignment wrapText="1"/>
    </xf>
    <xf numFmtId="0" fontId="38" fillId="0" borderId="56" xfId="0" applyFont="1" applyBorder="1" applyAlignment="1">
      <alignment wrapText="1"/>
    </xf>
    <xf numFmtId="0" fontId="38" fillId="0" borderId="57" xfId="0" applyFont="1" applyBorder="1" applyAlignment="1">
      <alignment wrapText="1"/>
    </xf>
    <xf numFmtId="0" fontId="38" fillId="0" borderId="58" xfId="0" applyFont="1" applyBorder="1" applyAlignment="1">
      <alignment wrapText="1"/>
    </xf>
    <xf numFmtId="0" fontId="38" fillId="0" borderId="59" xfId="0" applyFont="1" applyBorder="1" applyAlignment="1">
      <alignment wrapText="1"/>
    </xf>
    <xf numFmtId="0" fontId="38" fillId="0" borderId="60" xfId="0" applyFont="1" applyBorder="1" applyAlignment="1">
      <alignment wrapText="1"/>
    </xf>
    <xf numFmtId="0" fontId="34" fillId="0" borderId="55" xfId="8" applyFont="1" applyBorder="1">
      <alignment horizontal="left" vertical="center" wrapText="1" indent="1"/>
    </xf>
    <xf numFmtId="0" fontId="34" fillId="0" borderId="56" xfId="8" applyFont="1" applyBorder="1">
      <alignment horizontal="left" vertical="center" wrapText="1" indent="1"/>
    </xf>
    <xf numFmtId="0" fontId="34" fillId="0" borderId="57" xfId="8" applyFont="1" applyBorder="1">
      <alignment horizontal="left" vertical="center" wrapText="1" indent="1"/>
    </xf>
    <xf numFmtId="0" fontId="34" fillId="0" borderId="58" xfId="8" applyFont="1" applyBorder="1">
      <alignment horizontal="left" vertical="center" wrapText="1" indent="1"/>
    </xf>
    <xf numFmtId="0" fontId="34" fillId="0" borderId="59" xfId="8" applyFont="1" applyBorder="1">
      <alignment horizontal="left" vertical="center" wrapText="1" indent="1"/>
    </xf>
    <xf numFmtId="0" fontId="34" fillId="0" borderId="60" xfId="8" applyFont="1" applyBorder="1">
      <alignment horizontal="left" vertical="center" wrapText="1" indent="1"/>
    </xf>
    <xf numFmtId="0" fontId="0" fillId="15" borderId="0" xfId="22" applyFont="1">
      <alignment horizontal="left" vertical="center" wrapText="1" indent="1"/>
    </xf>
    <xf numFmtId="0" fontId="18" fillId="15" borderId="0" xfId="22">
      <alignment horizontal="left" vertical="center" wrapText="1" indent="1"/>
    </xf>
    <xf numFmtId="0" fontId="29" fillId="15" borderId="0" xfId="22" applyFont="1">
      <alignment horizontal="left" vertical="center" wrapText="1" indent="1"/>
    </xf>
    <xf numFmtId="0" fontId="18" fillId="0" borderId="0" xfId="8">
      <alignment horizontal="left" vertical="center" wrapText="1" indent="1"/>
    </xf>
    <xf numFmtId="0" fontId="26" fillId="0" borderId="0" xfId="15">
      <alignment horizontal="right" vertical="center" wrapText="1"/>
    </xf>
    <xf numFmtId="9" fontId="18" fillId="0" borderId="0" xfId="17" applyFont="1" applyAlignment="1">
      <alignment horizontal="right" vertical="center"/>
    </xf>
    <xf numFmtId="165" fontId="0" fillId="0" borderId="0" xfId="13" applyFont="1">
      <alignment horizontal="left" vertical="top" indent="1"/>
    </xf>
    <xf numFmtId="0" fontId="0" fillId="0" borderId="0" xfId="0" applyAlignment="1">
      <alignment horizontal="left" vertical="center" indent="1"/>
    </xf>
    <xf numFmtId="0" fontId="25" fillId="12" borderId="41" xfId="14">
      <alignment horizontal="left" indent="1"/>
    </xf>
    <xf numFmtId="164" fontId="18" fillId="0" borderId="0" xfId="16" applyAlignment="1">
      <alignment horizontal="right" vertical="center"/>
    </xf>
    <xf numFmtId="0" fontId="30" fillId="0" borderId="0" xfId="9" applyFont="1">
      <alignment horizontal="right" vertical="center"/>
    </xf>
    <xf numFmtId="0" fontId="24" fillId="0" borderId="0" xfId="10">
      <alignment horizontal="right" vertical="center"/>
    </xf>
    <xf numFmtId="0" fontId="18" fillId="0" borderId="0" xfId="12" applyNumberFormat="1">
      <alignment horizontal="right" vertical="center" wrapText="1"/>
    </xf>
    <xf numFmtId="0" fontId="4" fillId="0" borderId="0" xfId="0" applyFont="1" applyAlignment="1">
      <alignment horizontal="center"/>
    </xf>
    <xf numFmtId="0" fontId="11" fillId="0" borderId="0" xfId="3" applyFont="1" applyAlignment="1">
      <alignment horizontal="left" vertical="top"/>
    </xf>
    <xf numFmtId="0" fontId="4" fillId="0" borderId="22" xfId="0" applyFont="1" applyBorder="1" applyAlignment="1">
      <alignment horizontal="center"/>
    </xf>
    <xf numFmtId="0" fontId="5" fillId="0" borderId="0" xfId="1" applyAlignment="1"/>
    <xf numFmtId="0" fontId="32" fillId="0" borderId="0" xfId="0" applyFont="1"/>
    <xf numFmtId="0" fontId="17" fillId="18" borderId="62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63" xfId="0" applyFont="1" applyBorder="1"/>
    <xf numFmtId="0" fontId="44" fillId="0" borderId="0" xfId="0" applyFont="1" applyAlignment="1">
      <alignment horizontal="right"/>
    </xf>
    <xf numFmtId="0" fontId="44" fillId="0" borderId="0" xfId="0" applyFont="1" applyBorder="1" applyAlignment="1">
      <alignment horizontal="right"/>
    </xf>
    <xf numFmtId="16" fontId="0" fillId="0" borderId="0" xfId="0" applyNumberFormat="1"/>
    <xf numFmtId="0" fontId="37" fillId="0" borderId="0" xfId="0" applyFont="1"/>
    <xf numFmtId="0" fontId="17" fillId="19" borderId="64" xfId="0" applyFont="1" applyFill="1" applyBorder="1" applyAlignment="1">
      <alignment horizontal="center"/>
    </xf>
    <xf numFmtId="0" fontId="17" fillId="19" borderId="65" xfId="0" applyFont="1" applyFill="1" applyBorder="1" applyAlignment="1">
      <alignment horizontal="center"/>
    </xf>
    <xf numFmtId="0" fontId="17" fillId="0" borderId="66" xfId="0" applyFont="1" applyFill="1" applyBorder="1" applyAlignment="1">
      <alignment horizontal="center"/>
    </xf>
    <xf numFmtId="0" fontId="0" fillId="0" borderId="62" xfId="0" applyFont="1" applyFill="1" applyBorder="1"/>
    <xf numFmtId="0" fontId="0" fillId="0" borderId="67" xfId="0" applyFont="1" applyFill="1" applyBorder="1"/>
  </cellXfs>
  <cellStyles count="28">
    <cellStyle name="Comma" xfId="26" builtinId="3"/>
    <cellStyle name="Comma 2" xfId="4" xr:uid="{00000000-0005-0000-0000-000001000000}"/>
    <cellStyle name="Comma 3" xfId="19" xr:uid="{00000000-0005-0000-0000-000002000000}"/>
    <cellStyle name="Currency" xfId="25" builtinId="4"/>
    <cellStyle name="Currency [0] 2" xfId="16" xr:uid="{00000000-0005-0000-0000-000004000000}"/>
    <cellStyle name="Currency 2" xfId="5" xr:uid="{00000000-0005-0000-0000-000005000000}"/>
    <cellStyle name="Currency 3" xfId="20" xr:uid="{00000000-0005-0000-0000-000006000000}"/>
    <cellStyle name="Date" xfId="11" xr:uid="{00000000-0005-0000-0000-000007000000}"/>
    <cellStyle name="Heading 1 2" xfId="10" xr:uid="{00000000-0005-0000-0000-000008000000}"/>
    <cellStyle name="Heading 2 2" xfId="14" xr:uid="{00000000-0005-0000-0000-000009000000}"/>
    <cellStyle name="Heading 3 2" xfId="15" xr:uid="{00000000-0005-0000-0000-00000A000000}"/>
    <cellStyle name="Heading 4 2" xfId="18" xr:uid="{00000000-0005-0000-0000-00000B000000}"/>
    <cellStyle name="Hyperlink" xfId="6" builtinId="8"/>
    <cellStyle name="Icon" xfId="21" xr:uid="{00000000-0005-0000-0000-00000D000000}"/>
    <cellStyle name="InvoiceDetails" xfId="12" xr:uid="{00000000-0005-0000-0000-00000E000000}"/>
    <cellStyle name="Normal" xfId="0" builtinId="0"/>
    <cellStyle name="Normal 2" xfId="3" xr:uid="{00000000-0005-0000-0000-000010000000}"/>
    <cellStyle name="Normal 3" xfId="2" xr:uid="{00000000-0005-0000-0000-000011000000}"/>
    <cellStyle name="Normal 4" xfId="8" xr:uid="{00000000-0005-0000-0000-000012000000}"/>
    <cellStyle name="Normal 5" xfId="27" xr:uid="{A5EFA28E-BE58-0344-817A-4A51D7450CF8}"/>
    <cellStyle name="Note 2" xfId="22" xr:uid="{00000000-0005-0000-0000-000013000000}"/>
    <cellStyle name="Percent" xfId="7" builtinId="5"/>
    <cellStyle name="Percent 2" xfId="17" xr:uid="{00000000-0005-0000-0000-000015000000}"/>
    <cellStyle name="Phone" xfId="13" xr:uid="{00000000-0005-0000-0000-000016000000}"/>
    <cellStyle name="Tax Rate" xfId="23" xr:uid="{00000000-0005-0000-0000-000017000000}"/>
    <cellStyle name="Title" xfId="1" builtinId="15" customBuiltin="1"/>
    <cellStyle name="Title 2" xfId="9" xr:uid="{00000000-0005-0000-0000-000019000000}"/>
    <cellStyle name="Total 2" xfId="24" xr:uid="{00000000-0005-0000-0000-00001A000000}"/>
  </cellStyles>
  <dxfs count="2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1" formatCode="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numFmt numFmtId="21" formatCode="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4" formatCode="#,##0.00"/>
    </dxf>
    <dxf>
      <numFmt numFmtId="171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</dxf>
    <dxf>
      <alignment horizontal="right"/>
    </dxf>
    <dxf>
      <numFmt numFmtId="1" formatCode="0"/>
    </dxf>
    <dxf>
      <alignment horizontal="right"/>
    </dxf>
  </dxfs>
  <tableStyles count="0" defaultTableStyle="TableStyleMedium2" defaultPivotStyle="PivotStyleLight16"/>
  <colors>
    <mruColors>
      <color rgb="FFFFFFCC"/>
      <color rgb="FFCC0000"/>
      <color rgb="FFCCECFF"/>
      <color rgb="FFCCFFFF"/>
      <color rgb="FFCCFFCC"/>
      <color rgb="FFFF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Pasting!$B$4</c:f>
              <c:strCache>
                <c:ptCount val="1"/>
                <c:pt idx="0">
                  <c:v>Sales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57-48CB-8698-263EC4CB65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57-48CB-8698-263EC4CB65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57-48CB-8698-263EC4CB65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57-48CB-8698-263EC4CB65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Pasting!$A$5:$A$8</c:f>
              <c:strCache>
                <c:ptCount val="4"/>
                <c:pt idx="0">
                  <c:v>East</c:v>
                </c:pt>
                <c:pt idx="1">
                  <c:v>West</c:v>
                </c:pt>
                <c:pt idx="2">
                  <c:v>North</c:v>
                </c:pt>
                <c:pt idx="3">
                  <c:v>South</c:v>
                </c:pt>
              </c:strCache>
            </c:strRef>
          </c:cat>
          <c:val>
            <c:numRef>
              <c:f>Pasting!$B$5:$B$8</c:f>
              <c:numCache>
                <c:formatCode>_(* #,##0_);_(* \(#,##0\);_(* "-"??_);_(@_)</c:formatCode>
                <c:ptCount val="4"/>
                <c:pt idx="0">
                  <c:v>234676</c:v>
                </c:pt>
                <c:pt idx="1">
                  <c:v>345754</c:v>
                </c:pt>
                <c:pt idx="2">
                  <c:v>243566</c:v>
                </c:pt>
                <c:pt idx="3">
                  <c:v>563748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3-43AF-9DF0-CA47E6B025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1</xdr:row>
      <xdr:rowOff>1</xdr:rowOff>
    </xdr:from>
    <xdr:to>
      <xdr:col>3</xdr:col>
      <xdr:colOff>5365</xdr:colOff>
      <xdr:row>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2A618-FD2A-4326-B43E-D3B8FDD3F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1"/>
          <a:ext cx="4631339" cy="3695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59797</xdr:colOff>
      <xdr:row>0</xdr:row>
      <xdr:rowOff>104775</xdr:rowOff>
    </xdr:from>
    <xdr:ext cx="1864253" cy="62324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E574F2B-CB11-4A97-B6DF-EE7DF864E6CF}"/>
            </a:ext>
          </a:extLst>
        </xdr:cNvPr>
        <xdr:cNvSpPr/>
      </xdr:nvSpPr>
      <xdr:spPr>
        <a:xfrm>
          <a:off x="259822" y="104775"/>
          <a:ext cx="1864253" cy="623248"/>
        </a:xfrm>
        <a:prstGeom prst="rect">
          <a:avLst/>
        </a:prstGeom>
        <a:noFill/>
        <a:ln w="38100">
          <a:solidFill>
            <a:schemeClr val="accent2"/>
          </a:solidFill>
          <a:prstDash val="sysDash"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3600" b="1" i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ACME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8</xdr:row>
      <xdr:rowOff>136525</xdr:rowOff>
    </xdr:from>
    <xdr:to>
      <xdr:col>7</xdr:col>
      <xdr:colOff>261937</xdr:colOff>
      <xdr:row>23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4B7F4C-FEE8-486C-9FD2-8FC4718E47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tregents-my.sharepoint.com/Users/RICH%20MALLOY/Dropbox/NCC/Extended%20Studies/Adv%20Excel%20Class/Session%201/Adv%20Budget%20Project/advbudg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et%20Simp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Budget"/>
      <sheetName val="Budget 2"/>
      <sheetName val="Ledger"/>
      <sheetName val="Ledger 2"/>
      <sheetName val="Pivot Table 2"/>
      <sheetName val="1Q Report"/>
      <sheetName val="1Q Report 2"/>
      <sheetName val="adv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et"/>
      <sheetName val="Food List"/>
      <sheetName val="Diet 2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487.960323495368" createdVersion="7" refreshedVersion="7" minRefreshableVersion="3" recordCount="87" xr:uid="{2D3C352E-86F6-4839-8D46-C7DB878F56F7}">
  <cacheSource type="worksheet">
    <worksheetSource ref="A5:J92" sheet="Review Homework"/>
  </cacheSource>
  <cacheFields count="11">
    <cacheField name="Date" numFmtId="14">
      <sharedItems containsSemiMixedTypes="0" containsNonDate="0" containsDate="1" containsString="0" minDate="2019-01-01T00:00:00" maxDate="2019-03-29T00:00:00" count="87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</sharedItems>
      <fieldGroup par="10" base="0">
        <rangePr groupBy="days" startDate="2019-01-01T00:00:00" endDate="2019-03-29T00:00:00"/>
        <groupItems count="368">
          <s v="&lt;1/1/2019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3/29/2019"/>
        </groupItems>
      </fieldGroup>
    </cacheField>
    <cacheField name="Precip." numFmtId="0">
      <sharedItems containsSemiMixedTypes="0" containsString="0" containsNumber="1" minValue="0" maxValue="1.33"/>
    </cacheField>
    <cacheField name="Snow Inch." numFmtId="0">
      <sharedItems containsSemiMixedTypes="0" containsString="0" containsNumber="1" minValue="0" maxValue="4"/>
    </cacheField>
    <cacheField name="Temp Max" numFmtId="0">
      <sharedItems containsSemiMixedTypes="0" containsString="0" containsNumber="1" containsInteger="1" minValue="14" maxValue="75"/>
    </cacheField>
    <cacheField name="Temp Min" numFmtId="0">
      <sharedItems containsSemiMixedTypes="0" containsString="0" containsNumber="1" containsInteger="1" minValue="2" maxValue="49"/>
    </cacheField>
    <cacheField name="Fog" numFmtId="0">
      <sharedItems containsString="0" containsBlank="1" containsNumber="1" containsInteger="1" minValue="1" maxValue="1" count="2">
        <n v="1"/>
        <m/>
      </sharedItems>
    </cacheField>
    <cacheField name="Thunder" numFmtId="0">
      <sharedItems containsString="0" containsBlank="1" containsNumber="1" containsInteger="1" minValue="1" maxValue="1"/>
    </cacheField>
    <cacheField name="Haze" numFmtId="0">
      <sharedItems containsString="0" containsBlank="1" containsNumber="1" containsInteger="1" minValue="1" maxValue="1"/>
    </cacheField>
    <cacheField name="Rain" numFmtId="0">
      <sharedItems containsMixedTypes="1" containsNumber="1" containsInteger="1" minValue="1" maxValue="1"/>
    </cacheField>
    <cacheField name="Snow" numFmtId="0">
      <sharedItems containsMixedTypes="1" containsNumber="1" containsInteger="1" minValue="1" maxValue="1"/>
    </cacheField>
    <cacheField name="Months" numFmtId="0" databaseField="0">
      <fieldGroup base="0">
        <rangePr groupBy="months" startDate="2019-01-01T00:00:00" endDate="2019-03-29T00:00:00"/>
        <groupItems count="14">
          <s v="&lt;1/1/201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3/29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">
  <r>
    <x v="0"/>
    <n v="0.06"/>
    <n v="0"/>
    <n v="58"/>
    <n v="39"/>
    <x v="0"/>
    <m/>
    <m/>
    <n v="1"/>
    <s v=""/>
  </r>
  <r>
    <x v="1"/>
    <n v="0"/>
    <n v="0"/>
    <n v="40"/>
    <n v="35"/>
    <x v="1"/>
    <m/>
    <m/>
    <s v=""/>
    <s v=""/>
  </r>
  <r>
    <x v="2"/>
    <n v="0"/>
    <n v="0"/>
    <n v="44"/>
    <n v="37"/>
    <x v="1"/>
    <m/>
    <m/>
    <s v=""/>
    <s v=""/>
  </r>
  <r>
    <x v="3"/>
    <n v="0"/>
    <n v="0"/>
    <n v="47"/>
    <n v="35"/>
    <x v="1"/>
    <m/>
    <m/>
    <s v=""/>
    <s v=""/>
  </r>
  <r>
    <x v="4"/>
    <n v="0.5"/>
    <n v="0"/>
    <n v="47"/>
    <n v="41"/>
    <x v="0"/>
    <m/>
    <m/>
    <n v="1"/>
    <s v=""/>
  </r>
  <r>
    <x v="5"/>
    <n v="0"/>
    <n v="0"/>
    <n v="49"/>
    <n v="31"/>
    <x v="1"/>
    <m/>
    <m/>
    <s v=""/>
    <s v=""/>
  </r>
  <r>
    <x v="6"/>
    <n v="0"/>
    <n v="0"/>
    <n v="34"/>
    <n v="25"/>
    <x v="1"/>
    <m/>
    <m/>
    <s v=""/>
    <s v=""/>
  </r>
  <r>
    <x v="7"/>
    <n v="0.17"/>
    <n v="0"/>
    <n v="45"/>
    <n v="34"/>
    <x v="0"/>
    <m/>
    <m/>
    <n v="1"/>
    <s v=""/>
  </r>
  <r>
    <x v="8"/>
    <n v="0.06"/>
    <n v="0"/>
    <n v="45"/>
    <n v="34"/>
    <x v="0"/>
    <m/>
    <m/>
    <n v="1"/>
    <s v=""/>
  </r>
  <r>
    <x v="9"/>
    <n v="0"/>
    <n v="0"/>
    <n v="34"/>
    <n v="28"/>
    <x v="1"/>
    <m/>
    <m/>
    <s v=""/>
    <s v=""/>
  </r>
  <r>
    <x v="10"/>
    <n v="0"/>
    <n v="0"/>
    <n v="30"/>
    <n v="21"/>
    <x v="1"/>
    <m/>
    <m/>
    <s v=""/>
    <s v=""/>
  </r>
  <r>
    <x v="11"/>
    <n v="0"/>
    <n v="0"/>
    <n v="34"/>
    <n v="20"/>
    <x v="1"/>
    <m/>
    <m/>
    <s v=""/>
    <s v=""/>
  </r>
  <r>
    <x v="12"/>
    <n v="0"/>
    <n v="0"/>
    <n v="33"/>
    <n v="25"/>
    <x v="1"/>
    <m/>
    <m/>
    <s v=""/>
    <s v=""/>
  </r>
  <r>
    <x v="13"/>
    <n v="0"/>
    <n v="0"/>
    <n v="32"/>
    <n v="22"/>
    <x v="1"/>
    <m/>
    <m/>
    <s v=""/>
    <s v=""/>
  </r>
  <r>
    <x v="14"/>
    <n v="0"/>
    <n v="0"/>
    <n v="36"/>
    <n v="25"/>
    <x v="1"/>
    <m/>
    <m/>
    <s v=""/>
    <s v=""/>
  </r>
  <r>
    <x v="15"/>
    <n v="0"/>
    <n v="0"/>
    <n v="39"/>
    <n v="30"/>
    <x v="1"/>
    <m/>
    <n v="1"/>
    <s v=""/>
    <s v=""/>
  </r>
  <r>
    <x v="16"/>
    <n v="0"/>
    <n v="0"/>
    <n v="33"/>
    <n v="24"/>
    <x v="1"/>
    <m/>
    <m/>
    <s v=""/>
    <s v=""/>
  </r>
  <r>
    <x v="17"/>
    <n v="0.05"/>
    <n v="0.5"/>
    <n v="39"/>
    <n v="29"/>
    <x v="0"/>
    <m/>
    <n v="1"/>
    <n v="1"/>
    <n v="1"/>
  </r>
  <r>
    <x v="18"/>
    <n v="0.28999999999999998"/>
    <n v="0.2"/>
    <n v="37"/>
    <n v="32"/>
    <x v="0"/>
    <m/>
    <m/>
    <n v="1"/>
    <n v="1"/>
  </r>
  <r>
    <x v="19"/>
    <n v="0.88"/>
    <n v="0"/>
    <n v="42"/>
    <n v="14"/>
    <x v="0"/>
    <m/>
    <m/>
    <n v="1"/>
    <s v=""/>
  </r>
  <r>
    <x v="20"/>
    <n v="0"/>
    <n v="0"/>
    <n v="14"/>
    <n v="4"/>
    <x v="1"/>
    <m/>
    <m/>
    <s v=""/>
    <s v=""/>
  </r>
  <r>
    <x v="21"/>
    <n v="0"/>
    <n v="0"/>
    <n v="31"/>
    <n v="13"/>
    <x v="1"/>
    <m/>
    <m/>
    <s v=""/>
    <s v=""/>
  </r>
  <r>
    <x v="22"/>
    <n v="0"/>
    <n v="0"/>
    <n v="52"/>
    <n v="31"/>
    <x v="1"/>
    <m/>
    <m/>
    <s v=""/>
    <s v=""/>
  </r>
  <r>
    <x v="23"/>
    <n v="1.33"/>
    <n v="0"/>
    <n v="59"/>
    <n v="35"/>
    <x v="0"/>
    <m/>
    <m/>
    <n v="1"/>
    <s v=""/>
  </r>
  <r>
    <x v="24"/>
    <n v="0"/>
    <n v="0"/>
    <n v="40"/>
    <n v="28"/>
    <x v="1"/>
    <m/>
    <m/>
    <s v=""/>
    <s v=""/>
  </r>
  <r>
    <x v="25"/>
    <n v="0"/>
    <n v="0"/>
    <n v="35"/>
    <n v="24"/>
    <x v="1"/>
    <m/>
    <m/>
    <s v=""/>
    <s v=""/>
  </r>
  <r>
    <x v="26"/>
    <n v="0"/>
    <n v="0"/>
    <n v="49"/>
    <n v="32"/>
    <x v="1"/>
    <m/>
    <m/>
    <s v=""/>
    <s v=""/>
  </r>
  <r>
    <x v="27"/>
    <n v="0"/>
    <n v="0"/>
    <n v="38"/>
    <n v="25"/>
    <x v="1"/>
    <m/>
    <m/>
    <s v=""/>
    <s v=""/>
  </r>
  <r>
    <x v="28"/>
    <n v="0.23"/>
    <n v="0"/>
    <n v="43"/>
    <n v="25"/>
    <x v="0"/>
    <m/>
    <m/>
    <n v="1"/>
    <s v=""/>
  </r>
  <r>
    <x v="29"/>
    <n v="0.01"/>
    <n v="0.4"/>
    <n v="35"/>
    <n v="6"/>
    <x v="0"/>
    <m/>
    <m/>
    <n v="1"/>
    <n v="1"/>
  </r>
  <r>
    <x v="30"/>
    <n v="0"/>
    <n v="0"/>
    <n v="16"/>
    <n v="2"/>
    <x v="1"/>
    <m/>
    <m/>
    <s v=""/>
    <s v=""/>
  </r>
  <r>
    <x v="31"/>
    <n v="0"/>
    <n v="0"/>
    <n v="21"/>
    <n v="11"/>
    <x v="1"/>
    <m/>
    <m/>
    <s v=""/>
    <s v=""/>
  </r>
  <r>
    <x v="32"/>
    <n v="0"/>
    <n v="0"/>
    <n v="34"/>
    <n v="16"/>
    <x v="1"/>
    <m/>
    <m/>
    <s v=""/>
    <s v=""/>
  </r>
  <r>
    <x v="33"/>
    <n v="0"/>
    <n v="0"/>
    <n v="53"/>
    <n v="33"/>
    <x v="1"/>
    <m/>
    <n v="1"/>
    <s v=""/>
    <s v=""/>
  </r>
  <r>
    <x v="34"/>
    <n v="0"/>
    <n v="0"/>
    <n v="61"/>
    <n v="41"/>
    <x v="1"/>
    <m/>
    <m/>
    <s v=""/>
    <s v=""/>
  </r>
  <r>
    <x v="35"/>
    <n v="0"/>
    <n v="0"/>
    <n v="65"/>
    <n v="44"/>
    <x v="1"/>
    <m/>
    <m/>
    <s v=""/>
    <s v=""/>
  </r>
  <r>
    <x v="36"/>
    <n v="0.45"/>
    <n v="0"/>
    <n v="46"/>
    <n v="35"/>
    <x v="0"/>
    <m/>
    <m/>
    <n v="1"/>
    <s v=""/>
  </r>
  <r>
    <x v="37"/>
    <n v="7.0000000000000007E-2"/>
    <n v="0"/>
    <n v="44"/>
    <n v="39"/>
    <x v="0"/>
    <m/>
    <m/>
    <n v="1"/>
    <s v=""/>
  </r>
  <r>
    <x v="38"/>
    <n v="0.37"/>
    <n v="0"/>
    <n v="55"/>
    <n v="32"/>
    <x v="0"/>
    <m/>
    <m/>
    <n v="1"/>
    <s v=""/>
  </r>
  <r>
    <x v="39"/>
    <n v="0"/>
    <n v="0"/>
    <n v="32"/>
    <n v="23"/>
    <x v="1"/>
    <m/>
    <m/>
    <s v=""/>
    <s v=""/>
  </r>
  <r>
    <x v="40"/>
    <n v="0"/>
    <n v="0"/>
    <n v="35"/>
    <n v="23"/>
    <x v="1"/>
    <m/>
    <m/>
    <s v=""/>
    <s v=""/>
  </r>
  <r>
    <x v="41"/>
    <n v="0"/>
    <n v="0"/>
    <n v="38"/>
    <n v="30"/>
    <x v="1"/>
    <m/>
    <m/>
    <s v=""/>
    <s v=""/>
  </r>
  <r>
    <x v="42"/>
    <n v="0.75"/>
    <n v="1.2"/>
    <n v="36"/>
    <n v="26"/>
    <x v="0"/>
    <m/>
    <m/>
    <n v="1"/>
    <n v="1"/>
  </r>
  <r>
    <x v="43"/>
    <n v="0.08"/>
    <n v="0"/>
    <n v="41"/>
    <n v="33"/>
    <x v="0"/>
    <m/>
    <m/>
    <n v="1"/>
    <s v=""/>
  </r>
  <r>
    <x v="44"/>
    <n v="0"/>
    <n v="0"/>
    <n v="46"/>
    <n v="33"/>
    <x v="1"/>
    <m/>
    <m/>
    <s v=""/>
    <s v=""/>
  </r>
  <r>
    <x v="45"/>
    <n v="0"/>
    <n v="0"/>
    <n v="59"/>
    <n v="42"/>
    <x v="1"/>
    <m/>
    <m/>
    <s v=""/>
    <s v=""/>
  </r>
  <r>
    <x v="46"/>
    <n v="0"/>
    <n v="0"/>
    <n v="47"/>
    <n v="32"/>
    <x v="1"/>
    <m/>
    <m/>
    <s v=""/>
    <s v=""/>
  </r>
  <r>
    <x v="47"/>
    <n v="0.04"/>
    <n v="0"/>
    <n v="38"/>
    <n v="26"/>
    <x v="0"/>
    <m/>
    <m/>
    <n v="1"/>
    <s v=""/>
  </r>
  <r>
    <x v="48"/>
    <n v="0.09"/>
    <n v="0"/>
    <n v="42"/>
    <n v="26"/>
    <x v="0"/>
    <m/>
    <m/>
    <n v="1"/>
    <s v=""/>
  </r>
  <r>
    <x v="49"/>
    <n v="0"/>
    <n v="0"/>
    <n v="36"/>
    <n v="23"/>
    <x v="1"/>
    <m/>
    <m/>
    <s v=""/>
    <s v=""/>
  </r>
  <r>
    <x v="50"/>
    <n v="0.56999999999999995"/>
    <n v="1.3"/>
    <n v="33"/>
    <n v="26"/>
    <x v="0"/>
    <n v="1"/>
    <m/>
    <n v="1"/>
    <n v="1"/>
  </r>
  <r>
    <x v="51"/>
    <n v="0.1"/>
    <n v="0"/>
    <n v="52"/>
    <n v="33"/>
    <x v="0"/>
    <m/>
    <m/>
    <n v="1"/>
    <s v=""/>
  </r>
  <r>
    <x v="52"/>
    <n v="0"/>
    <n v="0"/>
    <n v="44"/>
    <n v="36"/>
    <x v="1"/>
    <m/>
    <m/>
    <s v=""/>
    <s v=""/>
  </r>
  <r>
    <x v="53"/>
    <n v="0.01"/>
    <n v="0"/>
    <n v="42"/>
    <n v="32"/>
    <x v="0"/>
    <m/>
    <m/>
    <n v="1"/>
    <s v=""/>
  </r>
  <r>
    <x v="54"/>
    <n v="0.57999999999999996"/>
    <n v="0"/>
    <n v="47"/>
    <n v="36"/>
    <x v="0"/>
    <m/>
    <m/>
    <n v="1"/>
    <s v=""/>
  </r>
  <r>
    <x v="55"/>
    <n v="0"/>
    <n v="0"/>
    <n v="43"/>
    <n v="28"/>
    <x v="1"/>
    <m/>
    <m/>
    <s v=""/>
    <s v=""/>
  </r>
  <r>
    <x v="56"/>
    <n v="0"/>
    <n v="0"/>
    <n v="36"/>
    <n v="25"/>
    <x v="1"/>
    <m/>
    <m/>
    <s v=""/>
    <s v=""/>
  </r>
  <r>
    <x v="57"/>
    <n v="0"/>
    <n v="0"/>
    <n v="31"/>
    <n v="23"/>
    <x v="1"/>
    <m/>
    <m/>
    <s v=""/>
    <s v=""/>
  </r>
  <r>
    <x v="58"/>
    <n v="0.03"/>
    <n v="0.1"/>
    <n v="37"/>
    <n v="27"/>
    <x v="0"/>
    <m/>
    <m/>
    <n v="1"/>
    <n v="1"/>
  </r>
  <r>
    <x v="59"/>
    <n v="0.11"/>
    <n v="1.4"/>
    <n v="35"/>
    <n v="26"/>
    <x v="0"/>
    <n v="1"/>
    <n v="1"/>
    <n v="1"/>
    <n v="1"/>
  </r>
  <r>
    <x v="60"/>
    <n v="0.53"/>
    <n v="4"/>
    <n v="41"/>
    <n v="31"/>
    <x v="0"/>
    <m/>
    <n v="1"/>
    <n v="1"/>
    <n v="1"/>
  </r>
  <r>
    <x v="61"/>
    <n v="0.52"/>
    <n v="3"/>
    <n v="42"/>
    <n v="33"/>
    <x v="0"/>
    <n v="1"/>
    <m/>
    <n v="1"/>
    <n v="1"/>
  </r>
  <r>
    <x v="62"/>
    <n v="0.28999999999999998"/>
    <n v="2"/>
    <n v="38"/>
    <n v="28"/>
    <x v="0"/>
    <n v="1"/>
    <m/>
    <n v="1"/>
    <n v="1"/>
  </r>
  <r>
    <x v="63"/>
    <n v="0"/>
    <n v="0"/>
    <n v="32"/>
    <n v="20"/>
    <x v="1"/>
    <m/>
    <m/>
    <s v=""/>
    <s v=""/>
  </r>
  <r>
    <x v="64"/>
    <n v="0"/>
    <n v="0"/>
    <n v="26"/>
    <n v="19"/>
    <x v="1"/>
    <m/>
    <m/>
    <s v=""/>
    <s v=""/>
  </r>
  <r>
    <x v="65"/>
    <n v="0"/>
    <n v="0"/>
    <n v="32"/>
    <n v="18"/>
    <x v="1"/>
    <m/>
    <m/>
    <s v=""/>
    <s v=""/>
  </r>
  <r>
    <x v="66"/>
    <n v="0"/>
    <n v="0"/>
    <n v="39"/>
    <n v="24"/>
    <x v="1"/>
    <m/>
    <m/>
    <s v=""/>
    <s v=""/>
  </r>
  <r>
    <x v="67"/>
    <n v="0"/>
    <n v="0"/>
    <n v="49"/>
    <n v="34"/>
    <x v="1"/>
    <m/>
    <m/>
    <s v=""/>
    <s v=""/>
  </r>
  <r>
    <x v="68"/>
    <n v="0.54"/>
    <n v="0"/>
    <n v="43"/>
    <n v="35"/>
    <x v="1"/>
    <m/>
    <m/>
    <n v="1"/>
    <s v=""/>
  </r>
  <r>
    <x v="69"/>
    <n v="0"/>
    <n v="0"/>
    <n v="53"/>
    <n v="39"/>
    <x v="1"/>
    <m/>
    <m/>
    <s v=""/>
    <s v=""/>
  </r>
  <r>
    <x v="70"/>
    <n v="0"/>
    <n v="0"/>
    <n v="44"/>
    <n v="34"/>
    <x v="1"/>
    <m/>
    <m/>
    <s v=""/>
    <s v=""/>
  </r>
  <r>
    <x v="71"/>
    <n v="0"/>
    <n v="0"/>
    <n v="49"/>
    <n v="32"/>
    <x v="1"/>
    <m/>
    <n v="1"/>
    <s v=""/>
    <s v=""/>
  </r>
  <r>
    <x v="72"/>
    <n v="0"/>
    <n v="0"/>
    <n v="57"/>
    <n v="42"/>
    <x v="1"/>
    <m/>
    <m/>
    <s v=""/>
    <s v=""/>
  </r>
  <r>
    <x v="73"/>
    <n v="0.39"/>
    <n v="0"/>
    <n v="75"/>
    <n v="49"/>
    <x v="0"/>
    <m/>
    <m/>
    <n v="1"/>
    <s v=""/>
  </r>
  <r>
    <x v="74"/>
    <n v="0"/>
    <n v="0"/>
    <n v="58"/>
    <n v="37"/>
    <x v="1"/>
    <m/>
    <m/>
    <s v=""/>
    <s v=""/>
  </r>
  <r>
    <x v="75"/>
    <n v="0"/>
    <n v="0"/>
    <n v="45"/>
    <n v="34"/>
    <x v="1"/>
    <m/>
    <m/>
    <s v=""/>
    <s v=""/>
  </r>
  <r>
    <x v="76"/>
    <n v="0"/>
    <n v="0"/>
    <n v="46"/>
    <n v="32"/>
    <x v="1"/>
    <m/>
    <m/>
    <s v=""/>
    <s v=""/>
  </r>
  <r>
    <x v="77"/>
    <n v="0"/>
    <n v="0"/>
    <n v="51"/>
    <n v="35"/>
    <x v="1"/>
    <m/>
    <m/>
    <s v=""/>
    <s v=""/>
  </r>
  <r>
    <x v="78"/>
    <n v="0"/>
    <n v="0"/>
    <n v="53"/>
    <n v="37"/>
    <x v="1"/>
    <m/>
    <m/>
    <s v=""/>
    <s v=""/>
  </r>
  <r>
    <x v="79"/>
    <n v="0.75"/>
    <n v="0"/>
    <n v="46"/>
    <n v="41"/>
    <x v="0"/>
    <m/>
    <m/>
    <n v="1"/>
    <s v=""/>
  </r>
  <r>
    <x v="80"/>
    <n v="0.68"/>
    <n v="0"/>
    <n v="49"/>
    <n v="38"/>
    <x v="0"/>
    <m/>
    <m/>
    <n v="1"/>
    <s v=""/>
  </r>
  <r>
    <x v="81"/>
    <n v="0"/>
    <n v="0"/>
    <n v="48"/>
    <n v="35"/>
    <x v="1"/>
    <m/>
    <m/>
    <s v=""/>
    <s v=""/>
  </r>
  <r>
    <x v="82"/>
    <n v="0"/>
    <n v="0"/>
    <n v="60"/>
    <n v="38"/>
    <x v="1"/>
    <m/>
    <m/>
    <s v=""/>
    <s v=""/>
  </r>
  <r>
    <x v="83"/>
    <n v="0"/>
    <n v="0"/>
    <n v="56"/>
    <n v="42"/>
    <x v="1"/>
    <m/>
    <m/>
    <s v=""/>
    <s v=""/>
  </r>
  <r>
    <x v="84"/>
    <n v="0"/>
    <n v="0"/>
    <n v="49"/>
    <n v="33"/>
    <x v="1"/>
    <m/>
    <m/>
    <s v=""/>
    <s v=""/>
  </r>
  <r>
    <x v="85"/>
    <n v="0"/>
    <n v="0"/>
    <n v="47"/>
    <n v="34"/>
    <x v="1"/>
    <m/>
    <m/>
    <s v=""/>
    <s v=""/>
  </r>
  <r>
    <x v="86"/>
    <n v="0"/>
    <n v="0"/>
    <n v="53"/>
    <n v="37"/>
    <x v="1"/>
    <m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48CBE1-4727-419A-A141-BFAE3E7A923B}" name="PivotTable1" cacheId="3" applyNumberFormats="0" applyBorderFormats="0" applyFontFormats="0" applyPatternFormats="0" applyAlignmentFormats="0" applyWidthHeightFormats="1" dataCaption="Values" grandTotalCaption="All Days" updatedVersion="7" minRefreshableVersion="3" useAutoFormatting="1" itemPrintTitles="1" createdVersion="7" indent="0" outline="1" outlineData="1" multipleFieldFilters="0">
  <location ref="A25:D30" firstHeaderRow="1" firstDataRow="2" firstDataCol="1"/>
  <pivotFields count="11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dataField="1" showAll="0"/>
    <pivotField showAll="0"/>
    <pivotField axis="axisCol" showAll="0">
      <items count="3">
        <item n="Fog" x="0"/>
        <item n="Clear" x="1"/>
        <item t="default"/>
      </items>
    </pivotField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0"/>
    <field x="0"/>
  </rowFields>
  <rowItems count="4">
    <i>
      <x v="1"/>
    </i>
    <i>
      <x v="2"/>
    </i>
    <i>
      <x v="3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Average of Temp Max" fld="3" subtotal="average" baseField="0" baseItem="0" numFmtId="1"/>
  </dataFields>
  <formats count="3">
    <format dxfId="26">
      <pivotArea dataOnly="0" labelOnly="1" fieldPosition="0">
        <references count="1">
          <reference field="5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2FA982-0FAF-4823-8100-7A2895D58060}" name="PivotTable4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8:B22" firstHeaderRow="1" firstDataRow="1" firstDataCol="1"/>
  <pivotFields count="11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0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Average of Temp Max" fld="3" subtotal="average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0A9A00-F56C-4E73-AAF5-3B5E6340AFAC}" name="PivotTable3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1:B15" firstHeaderRow="1" firstDataRow="1" firstDataCol="1"/>
  <pivotFields count="11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0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Snow Inch.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E7D810-E615-486D-83A9-0FC83A13ED52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B8" firstHeaderRow="1" firstDataRow="1" firstDataCol="1"/>
  <pivotFields count="11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0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Precip.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B356A6-401B-4D03-AC41-52C5A17464F4}" name="DietLog" displayName="DietLog" ref="A6:I14" headerRowDxfId="19">
  <autoFilter ref="A6:I14" xr:uid="{4241E395-2327-402F-8FAA-9FA5DC066B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sortState ref="A7:I14">
    <sortCondition ref="B8:B14" customList="Bkfst,Lunch,Dinner,Snack"/>
  </sortState>
  <tableColumns count="9">
    <tableColumn id="1" xr3:uid="{67B5FEC5-891B-4EBF-A4E6-7C59BFDBEE32}" name="Date" totalsRowLabel="Total" dataDxfId="18"/>
    <tableColumn id="2" xr3:uid="{0F8FB04C-EF34-41A8-A4B9-81A6985A2B01}" name="Meal"/>
    <tableColumn id="3" xr3:uid="{35DD0B36-9856-472F-A6D5-37E851D5D295}" name="Item"/>
    <tableColumn id="4" xr3:uid="{AA3A843F-ED54-4570-B078-E856E16F9B4C}" name="Amount"/>
    <tableColumn id="5" xr3:uid="{29800AE7-E564-4E82-9F7E-5213BC41E9EA}" name="Units"/>
    <tableColumn id="6" xr3:uid="{4C636A00-ED5A-445C-8B92-3F988AEF9982}" name="Serv Amt">
      <calculatedColumnFormula>VLOOKUP(DietLog[[#This Row],[Item]],[2]!NutritionTable[#Data],2,FALSE)</calculatedColumnFormula>
    </tableColumn>
    <tableColumn id="7" xr3:uid="{7993E0D4-0878-41F1-9313-0AE6D99F1CF3}" name="Serv Units">
      <calculatedColumnFormula>VLOOKUP(DietLog[[#This Row],[Item]],[2]!NutritionTable[#Data],3,FALSE)</calculatedColumnFormula>
    </tableColumn>
    <tableColumn id="8" xr3:uid="{AE39F350-949A-4B7A-92F3-4610489768D2}" name="Serv Cal">
      <calculatedColumnFormula>VLOOKUP(DietLog[[#This Row],[Item]],[2]!NutritionTable[#Data],4,FALSE)</calculatedColumnFormula>
    </tableColumn>
    <tableColumn id="12" xr3:uid="{1B7615ED-77B6-493D-8EEB-2FB6F1918451}" name="Calories" totalsRowFunction="sum" dataDxfId="17">
      <calculatedColumnFormula>DietLog[[#This Row],[Amount]]/DietLog[[#This Row],[Serv Amt]]*DietLog[[#This Row],[Serv Cal]]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E0310AA-C349-4B9F-8E60-28986C1BBEFB}" name="DietLog4" displayName="DietLog4" ref="A21:I28" headerRowDxfId="5">
  <autoFilter ref="A21:I28" xr:uid="{A41C00E1-0864-407A-963F-FF7204D4EECB}"/>
  <sortState ref="A22:I28">
    <sortCondition ref="B8:B13" customList="Bkfst,Lunch,Dinner,Snack"/>
  </sortState>
  <tableColumns count="9">
    <tableColumn id="1" xr3:uid="{2D801BDF-AF97-4D13-8808-DB137C8B9510}" name="Date" totalsRowLabel="Total" dataDxfId="4"/>
    <tableColumn id="2" xr3:uid="{6E43AD23-48D7-40EC-8E80-D8BE81CAAA62}" name="Meal"/>
    <tableColumn id="3" xr3:uid="{FF9C84A2-9A35-4B34-AB9E-1CE5F03D639E}" name="Item"/>
    <tableColumn id="4" xr3:uid="{B50FC13F-ED83-4A0B-941D-03914B1AEB0B}" name="Amount"/>
    <tableColumn id="5" xr3:uid="{ED679FD0-F9B7-4AE3-B3A6-13D443F2A796}" name="Units"/>
    <tableColumn id="6" xr3:uid="{6B75F645-EA3E-4E47-BE96-F6A5FBCDB723}" name="Serv Amt" dataDxfId="3"/>
    <tableColumn id="7" xr3:uid="{A2117904-D6CF-422E-808D-0F2F9F51133C}" name="Serv Units" dataDxfId="2"/>
    <tableColumn id="8" xr3:uid="{5ED56863-0B95-45CC-ADF4-83230C5D6667}" name="Serv Cal" dataDxfId="1"/>
    <tableColumn id="12" xr3:uid="{38F43CC6-8592-4DA7-B968-1F1019B85641}" name="Calories" totalsRowFunction="sum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BE731E4-054F-4FEB-97E7-A1E6C3D42EB4}" name="NutritionTable" displayName="NutritionTable" ref="A4:F38" totalsRowShown="0" headerRowDxfId="16" dataDxfId="15" headerRowBorderDxfId="13" tableBorderDxfId="14" totalsRowBorderDxfId="12">
  <autoFilter ref="A4:F38" xr:uid="{E4CD7FC8-AC4B-4B1D-B6AC-1BA7466905F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ref="A5:F38">
    <sortCondition ref="A31:A38"/>
  </sortState>
  <tableColumns count="6">
    <tableColumn id="1" xr3:uid="{5EF01441-E8BC-4238-8811-0B6B6FC6AE37}" name="Item" dataDxfId="11"/>
    <tableColumn id="2" xr3:uid="{93FC464A-92F6-44B3-B0E5-2D5D23AAB9C7}" name="Amount" dataDxfId="10"/>
    <tableColumn id="3" xr3:uid="{BB461304-E507-4B57-B053-958E3E564A13}" name="Units" dataDxfId="9"/>
    <tableColumn id="4" xr3:uid="{3FB28B9F-0B42-45B0-A956-DF046804FF16}" name="Calories" dataDxfId="8"/>
    <tableColumn id="5" xr3:uid="{6E78209B-0B05-4DE3-9121-E4F8A089764A}" name="Carbs" dataDxfId="7"/>
    <tableColumn id="6" xr3:uid="{C5DC8ED0-9482-4597-B6C1-BAB38EFBCDFA}" name="Protein" dataDxfId="6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7A4486E-0303-E644-B86A-D8BCB8F1DBAC}" name="Table1" displayName="Table1" ref="A4:B8" totalsRowShown="0">
  <autoFilter ref="A4:B8" xr:uid="{C7A4486E-0303-E644-B86A-D8BCB8F1DBAC}">
    <filterColumn colId="0" hiddenButton="1"/>
    <filterColumn colId="1" hiddenButton="1"/>
  </autoFilter>
  <tableColumns count="2">
    <tableColumn id="1" xr3:uid="{1D243B86-DDE3-E742-8C14-CC1A9B97286F}" name="Region"/>
    <tableColumn id="2" xr3:uid="{F4A5DC67-E75B-CF44-B19B-D6DE3B67BB0D}" name="Sales" dataDxfId="23" dataCellStyle="Comma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0A2F5E-2CA9-ED48-B33D-9E349AA27767}" name="SalesTable" displayName="SalesTable" ref="D7:I82" totalsRowShown="0" headerRowDxfId="22">
  <autoFilter ref="D7:I82" xr:uid="{F90A2F5E-2CA9-ED48-B33D-9E349AA277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ref="D8:I82">
    <sortCondition ref="D10:D82"/>
  </sortState>
  <tableColumns count="6">
    <tableColumn id="1" xr3:uid="{A6A17C01-980D-CF4E-9377-2A671BF02AD1}" name="Date" dataDxfId="21"/>
    <tableColumn id="2" xr3:uid="{9276F622-235A-6E46-B413-35F36F440B8F}" name="Last Name"/>
    <tableColumn id="3" xr3:uid="{DF51D361-183B-2F4E-BC64-86068C94EFC7}" name="First Name"/>
    <tableColumn id="4" xr3:uid="{79CF962B-12AC-AF45-916B-5061012B2A7C}" name="Customer"/>
    <tableColumn id="5" xr3:uid="{941E376B-B6B8-B04C-828B-6DB483EE7013}" name="Product"/>
    <tableColumn id="6" xr3:uid="{44C4CFF2-9A65-8045-8AA8-1E91B6614388}" name="Amount" dataDxfId="2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cdc.noaa.gov/cdo-web/searc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"/>
  <sheetViews>
    <sheetView tabSelected="1" zoomScale="120" zoomScaleNormal="120" workbookViewId="0">
      <selection activeCell="B5" sqref="B5"/>
    </sheetView>
  </sheetViews>
  <sheetFormatPr defaultColWidth="8.85546875" defaultRowHeight="15" x14ac:dyDescent="0.25"/>
  <cols>
    <col min="1" max="1" width="3.85546875" customWidth="1"/>
    <col min="2" max="2" width="64.42578125" customWidth="1"/>
    <col min="3" max="3" width="69.42578125" customWidth="1"/>
    <col min="4" max="4" width="3.85546875" customWidth="1"/>
  </cols>
  <sheetData>
    <row r="1" spans="1:4" x14ac:dyDescent="0.25">
      <c r="A1" s="46"/>
      <c r="B1" s="46"/>
      <c r="C1" s="46"/>
      <c r="D1" s="46"/>
    </row>
    <row r="2" spans="1:4" ht="57.75" customHeight="1" x14ac:dyDescent="0.25">
      <c r="A2" s="46"/>
      <c r="B2" s="47"/>
      <c r="C2" s="18"/>
      <c r="D2" s="46"/>
    </row>
    <row r="3" spans="1:4" ht="27" x14ac:dyDescent="0.25">
      <c r="A3" s="46"/>
      <c r="B3" s="48" t="s">
        <v>262</v>
      </c>
      <c r="C3" s="18"/>
      <c r="D3" s="46"/>
    </row>
    <row r="4" spans="1:4" ht="27" x14ac:dyDescent="0.25">
      <c r="A4" s="46"/>
      <c r="B4" s="48" t="s">
        <v>64</v>
      </c>
      <c r="C4" s="18"/>
      <c r="D4" s="46"/>
    </row>
    <row r="5" spans="1:4" ht="54" customHeight="1" x14ac:dyDescent="0.25">
      <c r="A5" s="46"/>
      <c r="B5" s="126" t="s">
        <v>190</v>
      </c>
      <c r="C5" s="18"/>
      <c r="D5" s="46"/>
    </row>
    <row r="6" spans="1:4" ht="23.25" x14ac:dyDescent="0.25">
      <c r="A6" s="46"/>
      <c r="B6" s="49" t="s">
        <v>60</v>
      </c>
      <c r="C6" s="18"/>
      <c r="D6" s="46"/>
    </row>
    <row r="7" spans="1:4" ht="23.25" x14ac:dyDescent="0.25">
      <c r="A7" s="46"/>
      <c r="B7" s="49" t="s">
        <v>61</v>
      </c>
      <c r="C7" s="18"/>
      <c r="D7" s="46"/>
    </row>
    <row r="8" spans="1:4" x14ac:dyDescent="0.25">
      <c r="A8" s="46"/>
      <c r="B8" s="50" t="s">
        <v>62</v>
      </c>
      <c r="C8" s="18"/>
      <c r="D8" s="46"/>
    </row>
    <row r="9" spans="1:4" ht="63" customHeight="1" x14ac:dyDescent="0.25">
      <c r="A9" s="46"/>
      <c r="B9" s="47"/>
      <c r="C9" s="18"/>
      <c r="D9" s="46"/>
    </row>
    <row r="10" spans="1:4" x14ac:dyDescent="0.25">
      <c r="A10" s="46"/>
      <c r="B10" s="46"/>
      <c r="C10" s="46"/>
      <c r="D10" s="46"/>
    </row>
    <row r="11" spans="1:4" x14ac:dyDescent="0.25">
      <c r="A11" s="124"/>
      <c r="B11" s="125"/>
      <c r="C11" s="125"/>
      <c r="D11" s="124"/>
    </row>
    <row r="12" spans="1:4" ht="15.75" thickBot="1" x14ac:dyDescent="0.3">
      <c r="A12" s="4"/>
      <c r="B12" s="185" t="s">
        <v>396</v>
      </c>
      <c r="C12" s="185"/>
      <c r="D12" s="4"/>
    </row>
    <row r="13" spans="1:4" x14ac:dyDescent="0.25">
      <c r="A13" s="1"/>
      <c r="B13" s="186"/>
      <c r="C13" s="186"/>
      <c r="D13" s="2"/>
    </row>
    <row r="14" spans="1:4" ht="15.75" x14ac:dyDescent="0.25">
      <c r="A14" s="3"/>
      <c r="B14" s="184" t="s">
        <v>63</v>
      </c>
      <c r="C14" s="184"/>
      <c r="D14" s="5"/>
    </row>
    <row r="15" spans="1:4" x14ac:dyDescent="0.25">
      <c r="A15" s="3"/>
      <c r="B15" s="187" t="s">
        <v>140</v>
      </c>
      <c r="C15" s="187"/>
      <c r="D15" s="5"/>
    </row>
    <row r="16" spans="1:4" x14ac:dyDescent="0.25">
      <c r="A16" s="3"/>
      <c r="B16" s="187"/>
      <c r="C16" s="187"/>
      <c r="D16" s="5"/>
    </row>
    <row r="17" spans="1:4" ht="15.75" x14ac:dyDescent="0.25">
      <c r="A17" s="3"/>
      <c r="B17" s="184" t="s">
        <v>245</v>
      </c>
      <c r="C17" s="184"/>
      <c r="D17" s="5"/>
    </row>
    <row r="18" spans="1:4" x14ac:dyDescent="0.25">
      <c r="A18" s="3"/>
      <c r="B18" s="188" t="s">
        <v>246</v>
      </c>
      <c r="C18" s="188"/>
      <c r="D18" s="5"/>
    </row>
    <row r="19" spans="1:4" x14ac:dyDescent="0.25">
      <c r="A19" s="3"/>
      <c r="B19" s="127"/>
      <c r="C19" s="127"/>
      <c r="D19" s="5"/>
    </row>
    <row r="20" spans="1:4" ht="15.75" x14ac:dyDescent="0.25">
      <c r="A20" s="3"/>
      <c r="B20" s="184" t="s">
        <v>247</v>
      </c>
      <c r="C20" s="184"/>
      <c r="D20" s="5"/>
    </row>
    <row r="21" spans="1:4" x14ac:dyDescent="0.25">
      <c r="A21" s="3"/>
      <c r="B21" s="188" t="s">
        <v>248</v>
      </c>
      <c r="C21" s="188"/>
      <c r="D21" s="5"/>
    </row>
    <row r="22" spans="1:4" x14ac:dyDescent="0.25">
      <c r="A22" s="3"/>
      <c r="B22" s="189"/>
      <c r="C22" s="189"/>
      <c r="D22" s="5"/>
    </row>
    <row r="23" spans="1:4" ht="15.75" x14ac:dyDescent="0.25">
      <c r="A23" s="3"/>
      <c r="B23" s="184" t="s">
        <v>189</v>
      </c>
      <c r="C23" s="184"/>
      <c r="D23" s="5"/>
    </row>
    <row r="24" spans="1:4" x14ac:dyDescent="0.25">
      <c r="A24" s="3"/>
      <c r="B24" s="188" t="s">
        <v>94</v>
      </c>
      <c r="C24" s="188"/>
      <c r="D24" s="5"/>
    </row>
    <row r="25" spans="1:4" x14ac:dyDescent="0.25">
      <c r="A25" s="3"/>
      <c r="B25" s="189"/>
      <c r="C25" s="189"/>
      <c r="D25" s="5"/>
    </row>
    <row r="26" spans="1:4" ht="15.75" x14ac:dyDescent="0.25">
      <c r="A26" s="3"/>
      <c r="B26" s="184" t="s">
        <v>188</v>
      </c>
      <c r="C26" s="184"/>
      <c r="D26" s="5"/>
    </row>
    <row r="27" spans="1:4" x14ac:dyDescent="0.25">
      <c r="A27" s="3"/>
      <c r="B27" s="188" t="s">
        <v>95</v>
      </c>
      <c r="C27" s="188"/>
      <c r="D27" s="5"/>
    </row>
    <row r="28" spans="1:4" x14ac:dyDescent="0.25">
      <c r="A28" s="3"/>
      <c r="B28" s="189"/>
      <c r="C28" s="189"/>
      <c r="D28" s="5"/>
    </row>
    <row r="29" spans="1:4" ht="15.75" x14ac:dyDescent="0.25">
      <c r="A29" s="3"/>
      <c r="B29" s="184" t="s">
        <v>187</v>
      </c>
      <c r="C29" s="184"/>
      <c r="D29" s="5"/>
    </row>
    <row r="30" spans="1:4" x14ac:dyDescent="0.25">
      <c r="A30" s="3"/>
      <c r="B30" s="188" t="s">
        <v>141</v>
      </c>
      <c r="C30" s="188"/>
      <c r="D30" s="5"/>
    </row>
    <row r="31" spans="1:4" x14ac:dyDescent="0.25">
      <c r="A31" s="3"/>
      <c r="B31" s="189"/>
      <c r="C31" s="189"/>
      <c r="D31" s="5"/>
    </row>
    <row r="32" spans="1:4" ht="15.75" x14ac:dyDescent="0.25">
      <c r="A32" s="3"/>
      <c r="B32" s="184" t="s">
        <v>186</v>
      </c>
      <c r="C32" s="184"/>
      <c r="D32" s="5"/>
    </row>
    <row r="33" spans="1:7" x14ac:dyDescent="0.25">
      <c r="A33" s="3"/>
      <c r="B33" s="188" t="s">
        <v>179</v>
      </c>
      <c r="C33" s="188"/>
      <c r="D33" s="5"/>
    </row>
    <row r="34" spans="1:7" x14ac:dyDescent="0.25">
      <c r="A34" s="3"/>
      <c r="B34" s="189"/>
      <c r="C34" s="189"/>
      <c r="D34" s="5"/>
    </row>
    <row r="35" spans="1:7" ht="15.75" x14ac:dyDescent="0.25">
      <c r="A35" s="3"/>
      <c r="B35" s="184" t="s">
        <v>184</v>
      </c>
      <c r="C35" s="184"/>
      <c r="D35" s="5"/>
    </row>
    <row r="36" spans="1:7" x14ac:dyDescent="0.25">
      <c r="A36" s="3"/>
      <c r="B36" s="188" t="s">
        <v>180</v>
      </c>
      <c r="C36" s="188"/>
      <c r="D36" s="5"/>
    </row>
    <row r="37" spans="1:7" x14ac:dyDescent="0.25">
      <c r="A37" s="3"/>
      <c r="B37" s="189"/>
      <c r="C37" s="189"/>
      <c r="D37" s="5"/>
    </row>
    <row r="38" spans="1:7" ht="15.75" x14ac:dyDescent="0.25">
      <c r="A38" s="3"/>
      <c r="B38" s="184" t="s">
        <v>185</v>
      </c>
      <c r="C38" s="184"/>
      <c r="D38" s="5"/>
    </row>
    <row r="39" spans="1:7" x14ac:dyDescent="0.25">
      <c r="A39" s="3"/>
      <c r="B39" s="188" t="s">
        <v>181</v>
      </c>
      <c r="C39" s="188"/>
      <c r="D39" s="5"/>
      <c r="G39" s="93"/>
    </row>
    <row r="40" spans="1:7" x14ac:dyDescent="0.25">
      <c r="A40" s="3"/>
      <c r="B40" s="189"/>
      <c r="C40" s="189"/>
      <c r="D40" s="5"/>
      <c r="G40" s="93"/>
    </row>
    <row r="41" spans="1:7" ht="15.75" x14ac:dyDescent="0.25">
      <c r="A41" s="3"/>
      <c r="B41" s="184" t="s">
        <v>182</v>
      </c>
      <c r="C41" s="184"/>
      <c r="D41" s="5"/>
    </row>
    <row r="42" spans="1:7" x14ac:dyDescent="0.25">
      <c r="A42" s="3"/>
      <c r="B42" s="188" t="s">
        <v>183</v>
      </c>
      <c r="C42" s="188"/>
      <c r="D42" s="5"/>
    </row>
    <row r="43" spans="1:7" x14ac:dyDescent="0.25">
      <c r="A43" s="3"/>
      <c r="B43" s="187"/>
      <c r="C43" s="187"/>
      <c r="D43" s="5"/>
    </row>
    <row r="44" spans="1:7" x14ac:dyDescent="0.25">
      <c r="A44" s="3"/>
      <c r="B44" s="187" t="s">
        <v>0</v>
      </c>
      <c r="C44" s="187"/>
      <c r="D44" s="5"/>
    </row>
    <row r="45" spans="1:7" ht="15.75" thickBot="1" x14ac:dyDescent="0.3">
      <c r="A45" s="6"/>
      <c r="B45" s="7"/>
      <c r="C45" s="7"/>
      <c r="D45" s="8"/>
    </row>
  </sheetData>
  <mergeCells count="32">
    <mergeCell ref="B30:C30"/>
    <mergeCell ref="B31:C31"/>
    <mergeCell ref="B41:C41"/>
    <mergeCell ref="B42:C42"/>
    <mergeCell ref="B32:C32"/>
    <mergeCell ref="B33:C33"/>
    <mergeCell ref="B34:C34"/>
    <mergeCell ref="B35:C35"/>
    <mergeCell ref="B36:C36"/>
    <mergeCell ref="B37:C37"/>
    <mergeCell ref="B43:C43"/>
    <mergeCell ref="B44:C44"/>
    <mergeCell ref="B38:C38"/>
    <mergeCell ref="B39:C39"/>
    <mergeCell ref="B40:C40"/>
    <mergeCell ref="B24:C24"/>
    <mergeCell ref="B26:C26"/>
    <mergeCell ref="B27:C27"/>
    <mergeCell ref="B28:C28"/>
    <mergeCell ref="B29:C29"/>
    <mergeCell ref="B25:C25"/>
    <mergeCell ref="B23:C23"/>
    <mergeCell ref="B12:C12"/>
    <mergeCell ref="B13:C13"/>
    <mergeCell ref="B14:C14"/>
    <mergeCell ref="B15:C15"/>
    <mergeCell ref="B16:C16"/>
    <mergeCell ref="B17:C17"/>
    <mergeCell ref="B18:C18"/>
    <mergeCell ref="B20:C20"/>
    <mergeCell ref="B21:C21"/>
    <mergeCell ref="B22:C22"/>
  </mergeCells>
  <hyperlinks>
    <hyperlink ref="B8" r:id="rId1" xr:uid="{00000000-0004-0000-0000-000000000000}"/>
  </hyperlinks>
  <pageMargins left="0.7" right="0.7" top="0.75" bottom="0.75" header="0.3" footer="0.3"/>
  <pageSetup orientation="portrait" horizontalDpi="4294967293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0ECD-35D8-43CB-A071-CB296279CE96}">
  <dimension ref="A1:I28"/>
  <sheetViews>
    <sheetView zoomScale="120" zoomScaleNormal="120" workbookViewId="0">
      <selection activeCell="C24" sqref="C24"/>
    </sheetView>
  </sheetViews>
  <sheetFormatPr defaultRowHeight="15" x14ac:dyDescent="0.25"/>
  <cols>
    <col min="3" max="3" width="26.5703125" customWidth="1"/>
    <col min="4" max="4" width="9.5703125" customWidth="1"/>
    <col min="6" max="6" width="10.42578125" customWidth="1"/>
    <col min="7" max="7" width="11.140625" customWidth="1"/>
    <col min="8" max="8" width="9.42578125" customWidth="1"/>
    <col min="9" max="9" width="10.42578125" customWidth="1"/>
  </cols>
  <sheetData>
    <row r="1" spans="1:9" ht="18.75" x14ac:dyDescent="0.3">
      <c r="A1" s="220" t="s">
        <v>411</v>
      </c>
      <c r="B1" s="220"/>
    </row>
    <row r="2" spans="1:9" ht="15.75" thickBot="1" x14ac:dyDescent="0.3">
      <c r="I2" s="221" t="s">
        <v>412</v>
      </c>
    </row>
    <row r="3" spans="1:9" ht="15.75" thickTop="1" x14ac:dyDescent="0.25">
      <c r="H3" s="222" t="s">
        <v>6</v>
      </c>
      <c r="I3" s="223">
        <f>SUBTOTAL(109,DietLog[Calories])</f>
        <v>343.75</v>
      </c>
    </row>
    <row r="4" spans="1:9" x14ac:dyDescent="0.25">
      <c r="H4" s="224" t="s">
        <v>413</v>
      </c>
      <c r="I4" s="225" t="s">
        <v>414</v>
      </c>
    </row>
    <row r="6" spans="1:9" x14ac:dyDescent="0.25">
      <c r="A6" s="178" t="s">
        <v>144</v>
      </c>
      <c r="B6" s="178" t="s">
        <v>415</v>
      </c>
      <c r="C6" s="178" t="s">
        <v>416</v>
      </c>
      <c r="D6" s="178" t="s">
        <v>162</v>
      </c>
      <c r="E6" s="178" t="s">
        <v>417</v>
      </c>
      <c r="F6" s="178" t="s">
        <v>418</v>
      </c>
      <c r="G6" s="178" t="s">
        <v>419</v>
      </c>
      <c r="H6" s="178" t="s">
        <v>420</v>
      </c>
      <c r="I6" s="178" t="s">
        <v>412</v>
      </c>
    </row>
    <row r="7" spans="1:9" x14ac:dyDescent="0.25">
      <c r="A7" s="226">
        <v>44487</v>
      </c>
      <c r="B7" t="s">
        <v>421</v>
      </c>
      <c r="C7" t="s">
        <v>422</v>
      </c>
      <c r="D7">
        <v>1</v>
      </c>
      <c r="E7" t="s">
        <v>423</v>
      </c>
      <c r="F7">
        <f>VLOOKUP(DietLog[[#This Row],[Item]],[2]!NutritionTable[#Data],2,FALSE)</f>
        <v>8</v>
      </c>
      <c r="G7" t="str">
        <f>VLOOKUP(DietLog[[#This Row],[Item]],[2]!NutritionTable[#Data],3,FALSE)</f>
        <v>ozm</v>
      </c>
      <c r="H7">
        <f>VLOOKUP(DietLog[[#This Row],[Item]],[2]!NutritionTable[#Data],4,FALSE)</f>
        <v>110</v>
      </c>
      <c r="I7">
        <f>DietLog[[#This Row],[Amount]]/DietLog[[#This Row],[Serv Amt]]*DietLog[[#This Row],[Serv Cal]]</f>
        <v>13.75</v>
      </c>
    </row>
    <row r="8" spans="1:9" x14ac:dyDescent="0.25">
      <c r="A8" s="226">
        <v>44487</v>
      </c>
      <c r="B8" t="s">
        <v>421</v>
      </c>
      <c r="C8" t="s">
        <v>424</v>
      </c>
      <c r="D8">
        <v>2</v>
      </c>
      <c r="E8" t="s">
        <v>425</v>
      </c>
      <c r="F8">
        <f>VLOOKUP(DietLog[[#This Row],[Item]],[2]!NutritionTable[#Data],2,FALSE)</f>
        <v>1</v>
      </c>
      <c r="G8" t="str">
        <f>VLOOKUP(DietLog[[#This Row],[Item]],[2]!NutritionTable[#Data],3,FALSE)</f>
        <v>each</v>
      </c>
      <c r="H8">
        <f>VLOOKUP(DietLog[[#This Row],[Item]],[2]!NutritionTable[#Data],4,FALSE)</f>
        <v>4</v>
      </c>
      <c r="I8">
        <f>DietLog[[#This Row],[Amount]]/DietLog[[#This Row],[Serv Amt]]*DietLog[[#This Row],[Serv Cal]]</f>
        <v>8</v>
      </c>
    </row>
    <row r="9" spans="1:9" x14ac:dyDescent="0.25">
      <c r="A9" s="226">
        <v>44487</v>
      </c>
      <c r="B9" t="s">
        <v>421</v>
      </c>
      <c r="C9" t="s">
        <v>426</v>
      </c>
      <c r="D9">
        <v>1</v>
      </c>
      <c r="E9" t="s">
        <v>423</v>
      </c>
      <c r="F9">
        <f>VLOOKUP(DietLog[[#This Row],[Item]],[2]!NutritionTable[#Data],2,FALSE)</f>
        <v>1</v>
      </c>
      <c r="G9" t="str">
        <f>VLOOKUP(DietLog[[#This Row],[Item]],[2]!NutritionTable[#Data],3,FALSE)</f>
        <v>ozm</v>
      </c>
      <c r="H9">
        <f>VLOOKUP(DietLog[[#This Row],[Item]],[2]!NutritionTable[#Data],4,FALSE)</f>
        <v>16</v>
      </c>
      <c r="I9">
        <f>DietLog[[#This Row],[Amount]]/DietLog[[#This Row],[Serv Amt]]*DietLog[[#This Row],[Serv Cal]]</f>
        <v>16</v>
      </c>
    </row>
    <row r="10" spans="1:9" x14ac:dyDescent="0.25">
      <c r="A10" s="226">
        <v>44487</v>
      </c>
      <c r="B10" t="s">
        <v>421</v>
      </c>
      <c r="C10" t="s">
        <v>427</v>
      </c>
      <c r="D10">
        <v>2</v>
      </c>
      <c r="E10" t="s">
        <v>425</v>
      </c>
      <c r="F10">
        <f>VLOOKUP(DietLog[[#This Row],[Item]],[2]!NutritionTable[#Data],2,FALSE)</f>
        <v>1</v>
      </c>
      <c r="G10" t="str">
        <f>VLOOKUP(DietLog[[#This Row],[Item]],[2]!NutritionTable[#Data],3,FALSE)</f>
        <v>each</v>
      </c>
      <c r="H10">
        <f>VLOOKUP(DietLog[[#This Row],[Item]],[2]!NutritionTable[#Data],4,FALSE)</f>
        <v>70</v>
      </c>
      <c r="I10">
        <f>DietLog[[#This Row],[Amount]]/DietLog[[#This Row],[Serv Amt]]*DietLog[[#This Row],[Serv Cal]]</f>
        <v>140</v>
      </c>
    </row>
    <row r="11" spans="1:9" x14ac:dyDescent="0.25">
      <c r="A11" s="226">
        <v>44487</v>
      </c>
      <c r="B11" t="s">
        <v>421</v>
      </c>
      <c r="C11" t="s">
        <v>428</v>
      </c>
      <c r="D11">
        <v>6</v>
      </c>
      <c r="E11" t="s">
        <v>425</v>
      </c>
      <c r="F11">
        <f>VLOOKUP(DietLog[[#This Row],[Item]],[2]!NutritionTable[#Data],2,FALSE)</f>
        <v>1</v>
      </c>
      <c r="G11" t="str">
        <f>VLOOKUP(DietLog[[#This Row],[Item]],[2]!NutritionTable[#Data],3,FALSE)</f>
        <v>each</v>
      </c>
      <c r="H11">
        <f>VLOOKUP(DietLog[[#This Row],[Item]],[2]!NutritionTable[#Data],4,FALSE)</f>
        <v>3</v>
      </c>
      <c r="I11">
        <f>DietLog[[#This Row],[Amount]]/DietLog[[#This Row],[Serv Amt]]*DietLog[[#This Row],[Serv Cal]]</f>
        <v>18</v>
      </c>
    </row>
    <row r="12" spans="1:9" x14ac:dyDescent="0.25">
      <c r="A12" s="226">
        <v>44487</v>
      </c>
      <c r="B12" t="s">
        <v>421</v>
      </c>
      <c r="C12" t="s">
        <v>429</v>
      </c>
      <c r="D12">
        <v>2</v>
      </c>
      <c r="E12" t="s">
        <v>423</v>
      </c>
      <c r="F12">
        <f>VLOOKUP(DietLog[[#This Row],[Item]],[2]!NutritionTable[#Data],2,FALSE)</f>
        <v>2</v>
      </c>
      <c r="G12" t="str">
        <f>VLOOKUP(DietLog[[#This Row],[Item]],[2]!NutritionTable[#Data],3,FALSE)</f>
        <v>ozm</v>
      </c>
      <c r="H12">
        <f>VLOOKUP(DietLog[[#This Row],[Item]],[2]!NutritionTable[#Data],4,FALSE)</f>
        <v>70</v>
      </c>
      <c r="I12">
        <f>DietLog[[#This Row],[Amount]]/DietLog[[#This Row],[Serv Amt]]*DietLog[[#This Row],[Serv Cal]]</f>
        <v>70</v>
      </c>
    </row>
    <row r="13" spans="1:9" x14ac:dyDescent="0.25">
      <c r="A13" s="226">
        <v>44487</v>
      </c>
      <c r="B13" t="s">
        <v>421</v>
      </c>
      <c r="C13" t="s">
        <v>430</v>
      </c>
      <c r="D13">
        <v>0.5</v>
      </c>
      <c r="E13" t="s">
        <v>431</v>
      </c>
      <c r="F13">
        <f>VLOOKUP(DietLog[[#This Row],[Item]],[2]!NutritionTable[#Data],2,FALSE)</f>
        <v>1</v>
      </c>
      <c r="G13" t="str">
        <f>VLOOKUP(DietLog[[#This Row],[Item]],[2]!NutritionTable[#Data],3,FALSE)</f>
        <v>tbs</v>
      </c>
      <c r="H13">
        <f>VLOOKUP(DietLog[[#This Row],[Item]],[2]!NutritionTable[#Data],4,FALSE)</f>
        <v>120</v>
      </c>
      <c r="I13">
        <f>DietLog[[#This Row],[Amount]]/DietLog[[#This Row],[Serv Amt]]*DietLog[[#This Row],[Serv Cal]]</f>
        <v>60</v>
      </c>
    </row>
    <row r="14" spans="1:9" x14ac:dyDescent="0.25">
      <c r="A14" s="226">
        <v>44487</v>
      </c>
      <c r="B14" t="s">
        <v>421</v>
      </c>
      <c r="C14" t="s">
        <v>428</v>
      </c>
      <c r="D14">
        <v>6</v>
      </c>
      <c r="E14" t="s">
        <v>425</v>
      </c>
      <c r="F14">
        <f>VLOOKUP(DietLog[[#This Row],[Item]],[2]!NutritionTable[#Data],2,FALSE)</f>
        <v>1</v>
      </c>
      <c r="G14" t="str">
        <f>VLOOKUP(DietLog[[#This Row],[Item]],[2]!NutritionTable[#Data],3,FALSE)</f>
        <v>each</v>
      </c>
      <c r="H14">
        <f>VLOOKUP(DietLog[[#This Row],[Item]],[2]!NutritionTable[#Data],4,FALSE)</f>
        <v>3</v>
      </c>
      <c r="I14">
        <f>DietLog[[#This Row],[Amount]]/DietLog[[#This Row],[Serv Amt]]*DietLog[[#This Row],[Serv Cal]]</f>
        <v>18</v>
      </c>
    </row>
    <row r="17" spans="1:9" ht="15.75" thickBot="1" x14ac:dyDescent="0.3">
      <c r="A17" s="13" t="s">
        <v>467</v>
      </c>
      <c r="I17" s="221" t="s">
        <v>412</v>
      </c>
    </row>
    <row r="18" spans="1:9" ht="15.75" thickTop="1" x14ac:dyDescent="0.25">
      <c r="H18" s="222" t="s">
        <v>6</v>
      </c>
      <c r="I18" s="223">
        <f>SUBTOTAL(109,DietLog4[Calories])</f>
        <v>0</v>
      </c>
    </row>
    <row r="19" spans="1:9" x14ac:dyDescent="0.25">
      <c r="H19" s="224" t="s">
        <v>413</v>
      </c>
      <c r="I19" s="225" t="s">
        <v>414</v>
      </c>
    </row>
    <row r="21" spans="1:9" x14ac:dyDescent="0.25">
      <c r="A21" s="178" t="s">
        <v>144</v>
      </c>
      <c r="B21" s="178" t="s">
        <v>415</v>
      </c>
      <c r="C21" s="178" t="s">
        <v>416</v>
      </c>
      <c r="D21" s="178" t="s">
        <v>162</v>
      </c>
      <c r="E21" s="178" t="s">
        <v>417</v>
      </c>
      <c r="F21" s="178" t="s">
        <v>418</v>
      </c>
      <c r="G21" s="178" t="s">
        <v>419</v>
      </c>
      <c r="H21" s="178" t="s">
        <v>420</v>
      </c>
      <c r="I21" s="178" t="s">
        <v>412</v>
      </c>
    </row>
    <row r="22" spans="1:9" x14ac:dyDescent="0.25">
      <c r="A22" s="226">
        <v>44487</v>
      </c>
      <c r="B22" t="s">
        <v>421</v>
      </c>
      <c r="C22" t="s">
        <v>422</v>
      </c>
      <c r="D22">
        <v>1</v>
      </c>
      <c r="E22" t="s">
        <v>423</v>
      </c>
    </row>
    <row r="23" spans="1:9" x14ac:dyDescent="0.25">
      <c r="A23" s="226">
        <v>44487</v>
      </c>
      <c r="B23" t="s">
        <v>421</v>
      </c>
      <c r="C23" t="s">
        <v>424</v>
      </c>
      <c r="D23">
        <v>1</v>
      </c>
      <c r="E23" t="s">
        <v>425</v>
      </c>
    </row>
    <row r="24" spans="1:9" x14ac:dyDescent="0.25">
      <c r="A24" s="226">
        <v>44487</v>
      </c>
      <c r="B24" t="s">
        <v>421</v>
      </c>
      <c r="C24" t="s">
        <v>426</v>
      </c>
      <c r="D24">
        <v>1</v>
      </c>
      <c r="E24" t="s">
        <v>423</v>
      </c>
    </row>
    <row r="25" spans="1:9" x14ac:dyDescent="0.25">
      <c r="A25" s="226">
        <v>44487</v>
      </c>
      <c r="B25" t="s">
        <v>421</v>
      </c>
      <c r="C25" t="s">
        <v>427</v>
      </c>
      <c r="D25">
        <v>2</v>
      </c>
      <c r="E25" t="s">
        <v>425</v>
      </c>
    </row>
    <row r="26" spans="1:9" x14ac:dyDescent="0.25">
      <c r="A26" s="226">
        <v>44487</v>
      </c>
      <c r="B26" t="s">
        <v>421</v>
      </c>
      <c r="C26" t="s">
        <v>428</v>
      </c>
      <c r="D26">
        <v>6</v>
      </c>
      <c r="E26" t="s">
        <v>425</v>
      </c>
    </row>
    <row r="27" spans="1:9" x14ac:dyDescent="0.25">
      <c r="A27" s="226">
        <v>44487</v>
      </c>
      <c r="B27" t="s">
        <v>421</v>
      </c>
      <c r="C27" t="s">
        <v>429</v>
      </c>
      <c r="D27">
        <v>1</v>
      </c>
      <c r="E27" t="s">
        <v>423</v>
      </c>
    </row>
    <row r="28" spans="1:9" x14ac:dyDescent="0.25">
      <c r="A28" s="226">
        <v>44487</v>
      </c>
      <c r="B28" t="s">
        <v>421</v>
      </c>
      <c r="C28" t="s">
        <v>430</v>
      </c>
      <c r="D28">
        <v>0.5</v>
      </c>
      <c r="E28" t="s">
        <v>431</v>
      </c>
    </row>
  </sheetData>
  <mergeCells count="1">
    <mergeCell ref="A1:B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23A0-97A9-47E0-9E93-9FFF3717E2D3}">
  <dimension ref="A1:F38"/>
  <sheetViews>
    <sheetView zoomScale="120" zoomScaleNormal="120" workbookViewId="0">
      <selection activeCell="C16" sqref="C16"/>
    </sheetView>
  </sheetViews>
  <sheetFormatPr defaultRowHeight="15" x14ac:dyDescent="0.25"/>
  <cols>
    <col min="1" max="1" width="27.140625" bestFit="1" customWidth="1"/>
    <col min="2" max="2" width="10.42578125" customWidth="1"/>
    <col min="3" max="3" width="11.140625" customWidth="1"/>
    <col min="4" max="4" width="9.42578125" customWidth="1"/>
    <col min="5" max="5" width="11.5703125" customWidth="1"/>
    <col min="6" max="6" width="10.42578125" customWidth="1"/>
  </cols>
  <sheetData>
    <row r="1" spans="1:6" ht="15.75" x14ac:dyDescent="0.25">
      <c r="A1" s="227" t="s">
        <v>432</v>
      </c>
    </row>
    <row r="3" spans="1:6" x14ac:dyDescent="0.25">
      <c r="B3" s="228" t="s">
        <v>433</v>
      </c>
      <c r="C3" s="229"/>
      <c r="D3" s="229"/>
      <c r="E3" s="229"/>
      <c r="F3" s="229"/>
    </row>
    <row r="4" spans="1:6" x14ac:dyDescent="0.25">
      <c r="A4" s="230" t="s">
        <v>416</v>
      </c>
      <c r="B4" s="178" t="s">
        <v>162</v>
      </c>
      <c r="C4" s="178" t="s">
        <v>417</v>
      </c>
      <c r="D4" s="178" t="s">
        <v>412</v>
      </c>
      <c r="E4" s="178" t="s">
        <v>434</v>
      </c>
      <c r="F4" s="178" t="s">
        <v>435</v>
      </c>
    </row>
    <row r="5" spans="1:6" x14ac:dyDescent="0.25">
      <c r="A5" s="231" t="s">
        <v>426</v>
      </c>
      <c r="B5" s="231">
        <v>1</v>
      </c>
      <c r="C5" s="231" t="s">
        <v>423</v>
      </c>
      <c r="D5" s="231">
        <v>16</v>
      </c>
      <c r="E5" s="231">
        <v>4</v>
      </c>
      <c r="F5" s="231">
        <v>0</v>
      </c>
    </row>
    <row r="6" spans="1:6" x14ac:dyDescent="0.25">
      <c r="A6" s="231" t="s">
        <v>436</v>
      </c>
      <c r="B6" s="231">
        <v>91</v>
      </c>
      <c r="C6" s="231" t="s">
        <v>437</v>
      </c>
      <c r="D6" s="231">
        <v>31</v>
      </c>
      <c r="E6" s="231">
        <v>6</v>
      </c>
      <c r="F6" s="231">
        <v>2.5</v>
      </c>
    </row>
    <row r="7" spans="1:6" x14ac:dyDescent="0.25">
      <c r="A7" s="231" t="s">
        <v>438</v>
      </c>
      <c r="B7" s="231">
        <v>1</v>
      </c>
      <c r="C7" s="231" t="s">
        <v>423</v>
      </c>
      <c r="D7" s="231">
        <v>11</v>
      </c>
      <c r="E7" s="231">
        <v>1.33</v>
      </c>
      <c r="F7" s="231">
        <v>0.88</v>
      </c>
    </row>
    <row r="8" spans="1:6" x14ac:dyDescent="0.25">
      <c r="A8" s="231" t="s">
        <v>439</v>
      </c>
      <c r="B8" s="231"/>
      <c r="C8" s="231"/>
      <c r="D8" s="231"/>
      <c r="E8" s="231"/>
      <c r="F8" s="231"/>
    </row>
    <row r="9" spans="1:6" x14ac:dyDescent="0.25">
      <c r="A9" s="231" t="s">
        <v>440</v>
      </c>
      <c r="B9" s="231">
        <v>1</v>
      </c>
      <c r="C9" s="231" t="s">
        <v>423</v>
      </c>
      <c r="D9" s="231">
        <v>21</v>
      </c>
      <c r="E9" s="231">
        <v>5</v>
      </c>
      <c r="F9" s="231">
        <v>1</v>
      </c>
    </row>
    <row r="10" spans="1:6" x14ac:dyDescent="0.25">
      <c r="A10" s="231" t="s">
        <v>441</v>
      </c>
      <c r="B10" s="231">
        <v>1</v>
      </c>
      <c r="C10" s="231" t="s">
        <v>423</v>
      </c>
      <c r="D10" s="231">
        <v>10</v>
      </c>
      <c r="E10" s="231">
        <v>2.4</v>
      </c>
      <c r="F10" s="231">
        <v>0</v>
      </c>
    </row>
    <row r="11" spans="1:6" x14ac:dyDescent="0.25">
      <c r="A11" s="231" t="s">
        <v>442</v>
      </c>
      <c r="B11" s="231">
        <v>1</v>
      </c>
      <c r="C11" s="231" t="s">
        <v>423</v>
      </c>
      <c r="D11" s="231">
        <v>7</v>
      </c>
      <c r="E11" s="231">
        <v>1.5</v>
      </c>
      <c r="F11" s="231">
        <v>0.56000000000000005</v>
      </c>
    </row>
    <row r="12" spans="1:6" x14ac:dyDescent="0.25">
      <c r="A12" s="231" t="s">
        <v>443</v>
      </c>
      <c r="B12" s="231">
        <v>28</v>
      </c>
      <c r="C12" s="231" t="s">
        <v>437</v>
      </c>
      <c r="D12" s="231">
        <v>110</v>
      </c>
      <c r="E12" s="231">
        <v>2</v>
      </c>
      <c r="F12" s="231">
        <v>7</v>
      </c>
    </row>
    <row r="13" spans="1:6" x14ac:dyDescent="0.25">
      <c r="A13" s="231" t="s">
        <v>444</v>
      </c>
      <c r="B13" s="231">
        <v>1</v>
      </c>
      <c r="C13" s="231" t="s">
        <v>431</v>
      </c>
      <c r="D13" s="231">
        <v>70</v>
      </c>
      <c r="E13" s="231">
        <v>1</v>
      </c>
      <c r="F13" s="231">
        <v>3</v>
      </c>
    </row>
    <row r="14" spans="1:6" x14ac:dyDescent="0.25">
      <c r="A14" s="231" t="s">
        <v>445</v>
      </c>
      <c r="B14" s="231">
        <v>1</v>
      </c>
      <c r="C14" s="231" t="s">
        <v>423</v>
      </c>
      <c r="D14" s="231">
        <v>31</v>
      </c>
      <c r="E14" s="231">
        <v>0</v>
      </c>
      <c r="F14" s="231">
        <v>6.47</v>
      </c>
    </row>
    <row r="15" spans="1:6" x14ac:dyDescent="0.25">
      <c r="A15" s="231" t="s">
        <v>446</v>
      </c>
      <c r="B15" s="231">
        <v>1</v>
      </c>
      <c r="C15" s="231" t="s">
        <v>423</v>
      </c>
      <c r="D15" s="231">
        <v>3</v>
      </c>
      <c r="E15" s="231">
        <v>0.61</v>
      </c>
      <c r="F15" s="231">
        <v>0.17</v>
      </c>
    </row>
    <row r="16" spans="1:6" x14ac:dyDescent="0.25">
      <c r="A16" s="231" t="s">
        <v>427</v>
      </c>
      <c r="B16" s="231">
        <v>1</v>
      </c>
      <c r="C16" s="231" t="s">
        <v>425</v>
      </c>
      <c r="D16" s="231">
        <v>70</v>
      </c>
      <c r="E16" s="231">
        <v>0.38</v>
      </c>
      <c r="F16" s="231">
        <v>6.29</v>
      </c>
    </row>
    <row r="17" spans="1:6" x14ac:dyDescent="0.25">
      <c r="A17" s="231" t="s">
        <v>447</v>
      </c>
      <c r="B17" s="231">
        <v>1</v>
      </c>
      <c r="C17" s="231" t="s">
        <v>423</v>
      </c>
      <c r="D17" s="231">
        <v>38</v>
      </c>
      <c r="E17" s="231">
        <v>0</v>
      </c>
      <c r="F17" s="231">
        <v>6</v>
      </c>
    </row>
    <row r="18" spans="1:6" x14ac:dyDescent="0.25">
      <c r="A18" s="231" t="s">
        <v>448</v>
      </c>
      <c r="B18" s="231">
        <v>2</v>
      </c>
      <c r="C18" s="231" t="s">
        <v>423</v>
      </c>
      <c r="D18" s="231">
        <v>70</v>
      </c>
      <c r="E18" s="231">
        <v>1</v>
      </c>
      <c r="F18" s="231">
        <v>10</v>
      </c>
    </row>
    <row r="19" spans="1:6" x14ac:dyDescent="0.25">
      <c r="A19" s="231" t="s">
        <v>449</v>
      </c>
      <c r="B19" s="231">
        <v>99</v>
      </c>
      <c r="C19" s="231" t="s">
        <v>437</v>
      </c>
      <c r="D19" s="231">
        <v>290</v>
      </c>
      <c r="E19" s="231">
        <v>30</v>
      </c>
      <c r="F19" s="231">
        <v>4</v>
      </c>
    </row>
    <row r="20" spans="1:6" x14ac:dyDescent="0.25">
      <c r="A20" s="231" t="s">
        <v>450</v>
      </c>
      <c r="B20" s="231">
        <v>1</v>
      </c>
      <c r="C20" s="231" t="s">
        <v>423</v>
      </c>
      <c r="D20" s="231">
        <v>90</v>
      </c>
      <c r="E20" s="231">
        <v>0</v>
      </c>
      <c r="F20" s="231">
        <v>9</v>
      </c>
    </row>
    <row r="21" spans="1:6" x14ac:dyDescent="0.25">
      <c r="A21" s="231" t="s">
        <v>451</v>
      </c>
      <c r="B21" s="231">
        <v>1</v>
      </c>
      <c r="C21" s="231" t="s">
        <v>425</v>
      </c>
      <c r="D21" s="231">
        <v>40</v>
      </c>
      <c r="E21" s="231">
        <v>10.1</v>
      </c>
      <c r="F21" s="231">
        <v>0.6</v>
      </c>
    </row>
    <row r="22" spans="1:6" x14ac:dyDescent="0.25">
      <c r="A22" s="231" t="s">
        <v>452</v>
      </c>
      <c r="B22" s="231">
        <v>1</v>
      </c>
      <c r="C22" s="231" t="s">
        <v>453</v>
      </c>
      <c r="D22" s="231">
        <v>80</v>
      </c>
      <c r="E22" s="231">
        <v>1</v>
      </c>
      <c r="F22" s="231">
        <v>7</v>
      </c>
    </row>
    <row r="23" spans="1:6" x14ac:dyDescent="0.25">
      <c r="A23" s="231" t="s">
        <v>430</v>
      </c>
      <c r="B23" s="231">
        <v>1</v>
      </c>
      <c r="C23" s="231" t="s">
        <v>431</v>
      </c>
      <c r="D23" s="231">
        <v>120</v>
      </c>
      <c r="E23" s="231">
        <v>0</v>
      </c>
      <c r="F23" s="231">
        <v>0</v>
      </c>
    </row>
    <row r="24" spans="1:6" x14ac:dyDescent="0.25">
      <c r="A24" s="231" t="s">
        <v>454</v>
      </c>
      <c r="B24" s="231">
        <v>2</v>
      </c>
      <c r="C24" s="231" t="s">
        <v>425</v>
      </c>
      <c r="D24" s="231">
        <v>25</v>
      </c>
      <c r="E24" s="231">
        <v>0.5</v>
      </c>
      <c r="F24" s="231">
        <v>0</v>
      </c>
    </row>
    <row r="25" spans="1:6" x14ac:dyDescent="0.25">
      <c r="A25" s="231" t="s">
        <v>422</v>
      </c>
      <c r="B25" s="231">
        <v>8</v>
      </c>
      <c r="C25" s="231" t="s">
        <v>423</v>
      </c>
      <c r="D25" s="231">
        <v>110</v>
      </c>
      <c r="E25" s="231">
        <v>26</v>
      </c>
      <c r="F25" s="231">
        <v>0</v>
      </c>
    </row>
    <row r="26" spans="1:6" x14ac:dyDescent="0.25">
      <c r="A26" s="231" t="s">
        <v>455</v>
      </c>
      <c r="B26" s="231">
        <v>1</v>
      </c>
      <c r="C26" s="231" t="s">
        <v>423</v>
      </c>
      <c r="D26" s="231">
        <v>160</v>
      </c>
      <c r="E26" s="231">
        <v>5</v>
      </c>
      <c r="F26" s="231">
        <v>7</v>
      </c>
    </row>
    <row r="27" spans="1:6" x14ac:dyDescent="0.25">
      <c r="A27" s="231" t="s">
        <v>456</v>
      </c>
      <c r="B27" s="231">
        <v>1</v>
      </c>
      <c r="C27" s="231" t="s">
        <v>423</v>
      </c>
      <c r="D27" s="231">
        <v>7</v>
      </c>
      <c r="E27" s="231">
        <v>1.71</v>
      </c>
      <c r="F27" s="231">
        <v>0.28000000000000003</v>
      </c>
    </row>
    <row r="28" spans="1:6" x14ac:dyDescent="0.25">
      <c r="A28" s="231" t="s">
        <v>457</v>
      </c>
      <c r="B28" s="231">
        <v>1</v>
      </c>
      <c r="C28" s="231" t="s">
        <v>423</v>
      </c>
      <c r="D28" s="231">
        <v>5</v>
      </c>
      <c r="E28" s="231">
        <v>1</v>
      </c>
      <c r="F28" s="231">
        <v>0</v>
      </c>
    </row>
    <row r="29" spans="1:6" x14ac:dyDescent="0.25">
      <c r="A29" s="231" t="s">
        <v>458</v>
      </c>
      <c r="B29" s="231">
        <v>28</v>
      </c>
      <c r="C29" s="231" t="s">
        <v>437</v>
      </c>
      <c r="D29" s="231">
        <v>160</v>
      </c>
      <c r="E29" s="231">
        <v>13</v>
      </c>
      <c r="F29" s="231">
        <v>4</v>
      </c>
    </row>
    <row r="30" spans="1:6" x14ac:dyDescent="0.25">
      <c r="A30" s="231" t="s">
        <v>459</v>
      </c>
      <c r="B30" s="231">
        <v>22</v>
      </c>
      <c r="C30" s="231" t="s">
        <v>437</v>
      </c>
      <c r="D30" s="231">
        <v>90</v>
      </c>
      <c r="E30" s="231">
        <v>21</v>
      </c>
      <c r="F30" s="231">
        <v>2</v>
      </c>
    </row>
    <row r="31" spans="1:6" x14ac:dyDescent="0.25">
      <c r="A31" s="232" t="s">
        <v>460</v>
      </c>
      <c r="B31" s="232">
        <v>3</v>
      </c>
      <c r="C31" s="232" t="s">
        <v>423</v>
      </c>
      <c r="D31" s="232">
        <v>175</v>
      </c>
      <c r="E31" s="232">
        <v>0</v>
      </c>
      <c r="F31" s="232">
        <v>18.8</v>
      </c>
    </row>
    <row r="32" spans="1:6" x14ac:dyDescent="0.25">
      <c r="A32" s="232" t="s">
        <v>461</v>
      </c>
      <c r="B32" s="232">
        <v>1</v>
      </c>
      <c r="C32" s="232" t="s">
        <v>423</v>
      </c>
      <c r="D32" s="232">
        <v>7</v>
      </c>
      <c r="E32" s="232">
        <v>1</v>
      </c>
      <c r="F32" s="232">
        <v>1</v>
      </c>
    </row>
    <row r="33" spans="1:6" x14ac:dyDescent="0.25">
      <c r="A33" s="232" t="s">
        <v>424</v>
      </c>
      <c r="B33" s="232">
        <v>1</v>
      </c>
      <c r="C33" s="232" t="s">
        <v>425</v>
      </c>
      <c r="D33" s="232">
        <v>4</v>
      </c>
      <c r="E33" s="232">
        <v>1</v>
      </c>
      <c r="F33" s="232">
        <v>0</v>
      </c>
    </row>
    <row r="34" spans="1:6" x14ac:dyDescent="0.25">
      <c r="A34" s="232" t="s">
        <v>462</v>
      </c>
      <c r="B34" s="232">
        <v>1</v>
      </c>
      <c r="C34" s="232" t="s">
        <v>423</v>
      </c>
      <c r="D34" s="232">
        <v>58</v>
      </c>
      <c r="E34" s="232">
        <v>2.1</v>
      </c>
      <c r="F34" s="232">
        <v>5.5</v>
      </c>
    </row>
    <row r="35" spans="1:6" x14ac:dyDescent="0.25">
      <c r="A35" s="232" t="s">
        <v>428</v>
      </c>
      <c r="B35" s="232">
        <v>1</v>
      </c>
      <c r="C35" s="232" t="s">
        <v>425</v>
      </c>
      <c r="D35" s="232">
        <v>3</v>
      </c>
      <c r="E35" s="232">
        <v>0.67</v>
      </c>
      <c r="F35" s="232">
        <v>0.15</v>
      </c>
    </row>
    <row r="36" spans="1:6" x14ac:dyDescent="0.25">
      <c r="A36" s="232" t="s">
        <v>463</v>
      </c>
      <c r="B36" s="232">
        <v>2</v>
      </c>
      <c r="C36" s="232" t="s">
        <v>464</v>
      </c>
      <c r="D36" s="232">
        <v>35</v>
      </c>
      <c r="E36" s="232">
        <v>0</v>
      </c>
      <c r="F36" s="232">
        <v>5</v>
      </c>
    </row>
    <row r="37" spans="1:6" x14ac:dyDescent="0.25">
      <c r="A37" s="232" t="s">
        <v>465</v>
      </c>
      <c r="B37" s="232">
        <v>1</v>
      </c>
      <c r="C37" s="232" t="s">
        <v>431</v>
      </c>
      <c r="D37" s="232">
        <v>30</v>
      </c>
      <c r="E37" s="232">
        <v>7</v>
      </c>
      <c r="F37" s="232">
        <v>0</v>
      </c>
    </row>
    <row r="38" spans="1:6" x14ac:dyDescent="0.25">
      <c r="A38" s="232" t="s">
        <v>466</v>
      </c>
      <c r="B38" s="232">
        <v>90</v>
      </c>
      <c r="C38" s="232" t="s">
        <v>437</v>
      </c>
      <c r="D38" s="232">
        <v>14</v>
      </c>
      <c r="E38" s="232">
        <v>2.4</v>
      </c>
      <c r="F38" s="232">
        <v>1</v>
      </c>
    </row>
  </sheetData>
  <mergeCells count="1">
    <mergeCell ref="B3:F3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9B924-5345-E74E-9D9F-3FA5CAA0BE37}">
  <dimension ref="A1:I21"/>
  <sheetViews>
    <sheetView zoomScale="120" zoomScaleNormal="120" workbookViewId="0"/>
  </sheetViews>
  <sheetFormatPr defaultColWidth="10.85546875" defaultRowHeight="15.75" x14ac:dyDescent="0.25"/>
  <cols>
    <col min="1" max="1" width="17.85546875" style="166" customWidth="1"/>
    <col min="2" max="2" width="9.85546875" style="166" customWidth="1"/>
    <col min="3" max="3" width="24.140625" style="166" customWidth="1"/>
    <col min="4" max="6" width="10.85546875" style="166"/>
    <col min="7" max="7" width="24.140625" style="166" customWidth="1"/>
    <col min="8" max="16384" width="10.85546875" style="166"/>
  </cols>
  <sheetData>
    <row r="1" spans="1:9" ht="23.25" x14ac:dyDescent="0.35">
      <c r="A1" s="167" t="s">
        <v>259</v>
      </c>
    </row>
    <row r="2" spans="1:9" s="175" customFormat="1" ht="15" x14ac:dyDescent="0.25">
      <c r="A2" s="175" t="s">
        <v>393</v>
      </c>
    </row>
    <row r="3" spans="1:9" s="175" customFormat="1" ht="15" x14ac:dyDescent="0.25">
      <c r="A3" s="175" t="s">
        <v>410</v>
      </c>
    </row>
    <row r="4" spans="1:9" s="175" customFormat="1" ht="15" x14ac:dyDescent="0.25"/>
    <row r="5" spans="1:9" s="175" customFormat="1" ht="18.75" x14ac:dyDescent="0.3">
      <c r="A5" s="155" t="s">
        <v>260</v>
      </c>
      <c r="G5" s="177" t="s">
        <v>392</v>
      </c>
    </row>
    <row r="6" spans="1:9" s="175" customFormat="1" ht="15" x14ac:dyDescent="0.25">
      <c r="A6" s="168" t="s">
        <v>4</v>
      </c>
      <c r="B6" s="169" t="s">
        <v>358</v>
      </c>
      <c r="C6" s="170" t="s">
        <v>359</v>
      </c>
      <c r="D6" s="170" t="s">
        <v>381</v>
      </c>
      <c r="G6" s="169" t="s">
        <v>380</v>
      </c>
      <c r="H6" s="169" t="s">
        <v>358</v>
      </c>
      <c r="I6" s="173" t="s">
        <v>381</v>
      </c>
    </row>
    <row r="7" spans="1:9" s="175" customFormat="1" ht="15" x14ac:dyDescent="0.25">
      <c r="A7" s="171" t="s">
        <v>389</v>
      </c>
      <c r="B7" s="175" t="s">
        <v>371</v>
      </c>
      <c r="C7" s="176"/>
      <c r="D7" s="176"/>
      <c r="F7" s="172"/>
      <c r="G7" s="175" t="s">
        <v>361</v>
      </c>
      <c r="H7" s="175" t="s">
        <v>378</v>
      </c>
      <c r="I7" s="174">
        <v>67000</v>
      </c>
    </row>
    <row r="8" spans="1:9" s="175" customFormat="1" ht="15" x14ac:dyDescent="0.25">
      <c r="A8" s="171" t="s">
        <v>384</v>
      </c>
      <c r="B8" s="175" t="s">
        <v>372</v>
      </c>
      <c r="C8" s="176"/>
      <c r="D8" s="176"/>
      <c r="F8" s="172"/>
      <c r="G8" s="175" t="s">
        <v>360</v>
      </c>
      <c r="H8" s="175" t="s">
        <v>379</v>
      </c>
      <c r="I8" s="174">
        <v>72000</v>
      </c>
    </row>
    <row r="9" spans="1:9" s="175" customFormat="1" ht="15" x14ac:dyDescent="0.25">
      <c r="A9" s="171" t="s">
        <v>383</v>
      </c>
      <c r="B9" s="175" t="s">
        <v>374</v>
      </c>
      <c r="C9" s="176"/>
      <c r="D9" s="176"/>
      <c r="F9" s="172"/>
      <c r="G9" s="175" t="s">
        <v>363</v>
      </c>
      <c r="H9" s="175" t="s">
        <v>376</v>
      </c>
      <c r="I9" s="174">
        <v>5000</v>
      </c>
    </row>
    <row r="10" spans="1:9" s="175" customFormat="1" ht="15" x14ac:dyDescent="0.25">
      <c r="A10" s="171" t="s">
        <v>386</v>
      </c>
      <c r="B10" s="175" t="s">
        <v>373</v>
      </c>
      <c r="C10" s="176"/>
      <c r="D10" s="176"/>
      <c r="F10" s="172"/>
      <c r="G10" s="175" t="s">
        <v>367</v>
      </c>
      <c r="H10" s="175" t="s">
        <v>372</v>
      </c>
      <c r="I10" s="174">
        <v>52000</v>
      </c>
    </row>
    <row r="11" spans="1:9" s="175" customFormat="1" ht="15" x14ac:dyDescent="0.25">
      <c r="A11" s="171" t="s">
        <v>390</v>
      </c>
      <c r="B11" s="175" t="s">
        <v>376</v>
      </c>
      <c r="C11" s="176"/>
      <c r="D11" s="176"/>
      <c r="F11" s="172"/>
      <c r="G11" s="175" t="s">
        <v>368</v>
      </c>
      <c r="H11" s="175" t="s">
        <v>371</v>
      </c>
      <c r="I11" s="174">
        <v>28000</v>
      </c>
    </row>
    <row r="12" spans="1:9" s="175" customFormat="1" ht="15" x14ac:dyDescent="0.25">
      <c r="A12" s="171" t="s">
        <v>391</v>
      </c>
      <c r="B12" s="175" t="s">
        <v>378</v>
      </c>
      <c r="C12" s="176"/>
      <c r="D12" s="176"/>
      <c r="F12" s="172"/>
      <c r="G12" s="175" t="s">
        <v>369</v>
      </c>
      <c r="H12" s="175" t="s">
        <v>370</v>
      </c>
      <c r="I12" s="174">
        <v>32000</v>
      </c>
    </row>
    <row r="13" spans="1:9" s="175" customFormat="1" ht="15" x14ac:dyDescent="0.25">
      <c r="A13" s="171" t="s">
        <v>387</v>
      </c>
      <c r="B13" s="175" t="s">
        <v>370</v>
      </c>
      <c r="C13" s="176"/>
      <c r="D13" s="176"/>
      <c r="F13" s="172"/>
      <c r="G13" s="175" t="s">
        <v>364</v>
      </c>
      <c r="H13" s="175" t="s">
        <v>375</v>
      </c>
      <c r="I13" s="174">
        <v>32000</v>
      </c>
    </row>
    <row r="14" spans="1:9" s="175" customFormat="1" ht="15" x14ac:dyDescent="0.25">
      <c r="A14" s="171" t="s">
        <v>385</v>
      </c>
      <c r="B14" s="175" t="s">
        <v>375</v>
      </c>
      <c r="C14" s="176"/>
      <c r="D14" s="176"/>
      <c r="F14" s="172"/>
      <c r="G14" s="175" t="s">
        <v>365</v>
      </c>
      <c r="H14" s="175" t="s">
        <v>374</v>
      </c>
      <c r="I14" s="174">
        <v>35000</v>
      </c>
    </row>
    <row r="15" spans="1:9" s="175" customFormat="1" ht="15" x14ac:dyDescent="0.25">
      <c r="A15" s="171" t="s">
        <v>388</v>
      </c>
      <c r="B15" s="175" t="s">
        <v>379</v>
      </c>
      <c r="C15" s="176"/>
      <c r="D15" s="176"/>
      <c r="F15" s="172"/>
      <c r="G15" s="175" t="s">
        <v>366</v>
      </c>
      <c r="H15" s="175" t="s">
        <v>373</v>
      </c>
      <c r="I15" s="174">
        <v>39000</v>
      </c>
    </row>
    <row r="16" spans="1:9" s="175" customFormat="1" ht="15" x14ac:dyDescent="0.25">
      <c r="A16" s="171" t="s">
        <v>382</v>
      </c>
      <c r="B16" s="175" t="s">
        <v>377</v>
      </c>
      <c r="C16" s="176"/>
      <c r="D16" s="176"/>
      <c r="F16" s="172"/>
      <c r="G16" s="175" t="s">
        <v>362</v>
      </c>
      <c r="H16" s="175" t="s">
        <v>377</v>
      </c>
      <c r="I16" s="174">
        <v>46000</v>
      </c>
    </row>
    <row r="17" s="175" customFormat="1" ht="15" x14ac:dyDescent="0.25"/>
    <row r="18" s="175" customFormat="1" ht="15" x14ac:dyDescent="0.25"/>
    <row r="19" s="175" customFormat="1" ht="15" x14ac:dyDescent="0.25"/>
    <row r="20" s="175" customFormat="1" ht="15" x14ac:dyDescent="0.25"/>
    <row r="21" s="175" customFormat="1" ht="15" x14ac:dyDescent="0.25"/>
  </sheetData>
  <sortState ref="G7:I16">
    <sortCondition ref="G9:G1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"/>
  <sheetViews>
    <sheetView zoomScale="120" zoomScaleNormal="120" workbookViewId="0">
      <selection sqref="A1:C1"/>
    </sheetView>
  </sheetViews>
  <sheetFormatPr defaultColWidth="8.85546875" defaultRowHeight="15" x14ac:dyDescent="0.25"/>
  <cols>
    <col min="3" max="3" width="10.42578125" customWidth="1"/>
    <col min="4" max="4" width="10.28515625" customWidth="1"/>
  </cols>
  <sheetData>
    <row r="1" spans="1:7" ht="23.25" x14ac:dyDescent="0.35">
      <c r="A1" s="219" t="s">
        <v>49</v>
      </c>
      <c r="B1" s="219"/>
      <c r="C1" s="219"/>
    </row>
    <row r="2" spans="1:7" x14ac:dyDescent="0.25">
      <c r="A2" s="14" t="s">
        <v>255</v>
      </c>
    </row>
    <row r="4" spans="1:7" x14ac:dyDescent="0.25">
      <c r="F4" s="218" t="s">
        <v>50</v>
      </c>
      <c r="G4" s="218"/>
    </row>
    <row r="5" spans="1:7" x14ac:dyDescent="0.25">
      <c r="B5" s="17" t="s">
        <v>20</v>
      </c>
      <c r="C5" s="17" t="s">
        <v>7</v>
      </c>
      <c r="D5" s="17" t="s">
        <v>21</v>
      </c>
      <c r="F5" s="11" t="s">
        <v>51</v>
      </c>
      <c r="G5" s="11" t="s">
        <v>21</v>
      </c>
    </row>
    <row r="6" spans="1:7" x14ac:dyDescent="0.25">
      <c r="B6" s="16"/>
      <c r="C6" s="16"/>
      <c r="D6" s="16"/>
      <c r="F6" s="10" t="s">
        <v>52</v>
      </c>
      <c r="G6" s="10">
        <v>4.2300000000000004</v>
      </c>
    </row>
    <row r="7" spans="1:7" x14ac:dyDescent="0.25">
      <c r="B7" s="9"/>
      <c r="C7" s="9"/>
      <c r="D7" s="16"/>
      <c r="F7" s="10" t="s">
        <v>53</v>
      </c>
      <c r="G7" s="10">
        <v>3.87</v>
      </c>
    </row>
    <row r="8" spans="1:7" x14ac:dyDescent="0.25">
      <c r="B8" s="9"/>
      <c r="C8" s="9"/>
      <c r="D8" s="16"/>
      <c r="F8" s="10" t="s">
        <v>54</v>
      </c>
      <c r="G8" s="10">
        <v>6.31</v>
      </c>
    </row>
    <row r="9" spans="1:7" x14ac:dyDescent="0.25">
      <c r="B9" s="9"/>
      <c r="C9" s="9"/>
      <c r="D9" s="16"/>
      <c r="F9" s="10" t="s">
        <v>55</v>
      </c>
      <c r="G9" s="10">
        <v>3.67</v>
      </c>
    </row>
    <row r="10" spans="1:7" x14ac:dyDescent="0.25">
      <c r="B10" s="9"/>
      <c r="C10" s="9"/>
      <c r="D10" s="16"/>
      <c r="F10" s="10" t="s">
        <v>56</v>
      </c>
      <c r="G10" s="10">
        <v>5.89</v>
      </c>
    </row>
    <row r="11" spans="1:7" x14ac:dyDescent="0.25">
      <c r="B11" s="9"/>
      <c r="C11" s="9"/>
      <c r="D11" s="16"/>
      <c r="F11" s="10" t="s">
        <v>57</v>
      </c>
      <c r="G11" s="10">
        <v>3.87</v>
      </c>
    </row>
    <row r="12" spans="1:7" x14ac:dyDescent="0.25">
      <c r="C12" s="13" t="s">
        <v>6</v>
      </c>
      <c r="F12" s="10" t="s">
        <v>58</v>
      </c>
      <c r="G12" s="10">
        <v>12.97</v>
      </c>
    </row>
    <row r="13" spans="1:7" x14ac:dyDescent="0.25">
      <c r="F13" s="10" t="s">
        <v>59</v>
      </c>
      <c r="G13" s="10">
        <v>3.75</v>
      </c>
    </row>
  </sheetData>
  <mergeCells count="2">
    <mergeCell ref="F4:G4"/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8"/>
  <sheetViews>
    <sheetView zoomScale="120" zoomScaleNormal="120" workbookViewId="0">
      <selection sqref="A1:B1"/>
    </sheetView>
  </sheetViews>
  <sheetFormatPr defaultColWidth="8.85546875" defaultRowHeight="15" x14ac:dyDescent="0.25"/>
  <cols>
    <col min="1" max="1" width="3.42578125" customWidth="1"/>
    <col min="2" max="2" width="10.42578125" customWidth="1"/>
    <col min="3" max="3" width="30.42578125" customWidth="1"/>
    <col min="6" max="6" width="4.28515625" customWidth="1"/>
  </cols>
  <sheetData>
    <row r="1" spans="1:8" ht="23.25" x14ac:dyDescent="0.35">
      <c r="A1" s="190" t="s">
        <v>258</v>
      </c>
      <c r="B1" s="190"/>
    </row>
    <row r="2" spans="1:8" x14ac:dyDescent="0.25">
      <c r="A2" s="14" t="s">
        <v>65</v>
      </c>
    </row>
    <row r="3" spans="1:8" x14ac:dyDescent="0.25">
      <c r="H3" s="51" t="s">
        <v>66</v>
      </c>
    </row>
    <row r="4" spans="1:8" x14ac:dyDescent="0.25">
      <c r="B4" s="13" t="s">
        <v>67</v>
      </c>
      <c r="C4" s="153"/>
      <c r="H4" t="s">
        <v>82</v>
      </c>
    </row>
    <row r="5" spans="1:8" x14ac:dyDescent="0.25">
      <c r="B5" s="13" t="s">
        <v>68</v>
      </c>
      <c r="C5" s="154"/>
      <c r="H5" t="s">
        <v>83</v>
      </c>
    </row>
    <row r="6" spans="1:8" x14ac:dyDescent="0.25">
      <c r="B6" s="13" t="s">
        <v>69</v>
      </c>
      <c r="C6" s="154"/>
      <c r="H6" t="s">
        <v>84</v>
      </c>
    </row>
    <row r="7" spans="1:8" ht="15.75" thickBot="1" x14ac:dyDescent="0.3">
      <c r="H7" t="s">
        <v>85</v>
      </c>
    </row>
    <row r="8" spans="1:8" ht="15.75" thickBot="1" x14ac:dyDescent="0.3">
      <c r="B8" s="52" t="s">
        <v>20</v>
      </c>
      <c r="C8" s="53" t="s">
        <v>7</v>
      </c>
      <c r="D8" s="53" t="s">
        <v>21</v>
      </c>
      <c r="E8" s="54" t="s">
        <v>6</v>
      </c>
      <c r="H8" t="s">
        <v>70</v>
      </c>
    </row>
    <row r="9" spans="1:8" x14ac:dyDescent="0.25">
      <c r="B9" s="55"/>
      <c r="C9" s="56"/>
      <c r="D9" s="57"/>
      <c r="E9" s="58">
        <f t="shared" ref="E9:E14" si="0">B9*D9</f>
        <v>0</v>
      </c>
    </row>
    <row r="10" spans="1:8" x14ac:dyDescent="0.25">
      <c r="B10" s="55"/>
      <c r="C10" s="59"/>
      <c r="D10" s="57"/>
      <c r="E10" s="58">
        <f t="shared" si="0"/>
        <v>0</v>
      </c>
    </row>
    <row r="11" spans="1:8" x14ac:dyDescent="0.25">
      <c r="B11" s="55"/>
      <c r="C11" s="59"/>
      <c r="D11" s="57"/>
      <c r="E11" s="58">
        <f t="shared" si="0"/>
        <v>0</v>
      </c>
    </row>
    <row r="12" spans="1:8" x14ac:dyDescent="0.25">
      <c r="B12" s="55"/>
      <c r="C12" s="59"/>
      <c r="D12" s="57"/>
      <c r="E12" s="58">
        <f t="shared" si="0"/>
        <v>0</v>
      </c>
    </row>
    <row r="13" spans="1:8" x14ac:dyDescent="0.25">
      <c r="B13" s="55"/>
      <c r="C13" s="59"/>
      <c r="D13" s="57"/>
      <c r="E13" s="58">
        <f t="shared" si="0"/>
        <v>0</v>
      </c>
    </row>
    <row r="14" spans="1:8" ht="15.75" thickBot="1" x14ac:dyDescent="0.3">
      <c r="B14" s="60"/>
      <c r="C14" s="61"/>
      <c r="D14" s="62"/>
      <c r="E14" s="63">
        <f t="shared" si="0"/>
        <v>0</v>
      </c>
    </row>
    <row r="15" spans="1:8" x14ac:dyDescent="0.25">
      <c r="C15" s="64" t="s">
        <v>71</v>
      </c>
      <c r="D15" s="65"/>
      <c r="E15" s="66">
        <f>SUM(E9:E14)</f>
        <v>0</v>
      </c>
    </row>
    <row r="16" spans="1:8" x14ac:dyDescent="0.25">
      <c r="C16" s="67" t="s">
        <v>72</v>
      </c>
      <c r="D16" s="68">
        <v>6.3500000000000001E-2</v>
      </c>
      <c r="E16" s="69">
        <f>D16*E15</f>
        <v>0</v>
      </c>
    </row>
    <row r="17" spans="3:5" x14ac:dyDescent="0.25">
      <c r="C17" s="67" t="s">
        <v>73</v>
      </c>
      <c r="D17" s="70">
        <v>0.18</v>
      </c>
      <c r="E17" s="69">
        <f>D17*E15</f>
        <v>0</v>
      </c>
    </row>
    <row r="18" spans="3:5" ht="15.75" thickBot="1" x14ac:dyDescent="0.3">
      <c r="C18" s="71" t="s">
        <v>6</v>
      </c>
      <c r="D18" s="72"/>
      <c r="E18" s="73">
        <f>D16*E15+D17*E15</f>
        <v>0</v>
      </c>
    </row>
  </sheetData>
  <mergeCells count="1">
    <mergeCell ref="A1:B1"/>
  </mergeCells>
  <dataValidations count="1">
    <dataValidation type="whole" allowBlank="1" showInputMessage="1" showErrorMessage="1" error="Must be between 1 and 99" sqref="B9:B14" xr:uid="{00000000-0002-0000-0900-000000000000}">
      <formula1>1</formula1>
      <formula2>99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2"/>
  <sheetViews>
    <sheetView zoomScale="120" zoomScaleNormal="120" workbookViewId="0">
      <selection sqref="A1:B1"/>
    </sheetView>
  </sheetViews>
  <sheetFormatPr defaultColWidth="8.85546875" defaultRowHeight="15" x14ac:dyDescent="0.25"/>
  <sheetData>
    <row r="1" spans="1:2" ht="23.25" x14ac:dyDescent="0.35">
      <c r="A1" s="190" t="s">
        <v>81</v>
      </c>
      <c r="B1" s="190"/>
    </row>
    <row r="2" spans="1:2" x14ac:dyDescent="0.25">
      <c r="A2" s="14" t="s">
        <v>254</v>
      </c>
    </row>
    <row r="4" spans="1:2" x14ac:dyDescent="0.25">
      <c r="A4" s="83" t="s">
        <v>51</v>
      </c>
      <c r="B4" s="83" t="s">
        <v>21</v>
      </c>
    </row>
    <row r="5" spans="1:2" x14ac:dyDescent="0.25">
      <c r="A5" s="82" t="s">
        <v>52</v>
      </c>
      <c r="B5" s="82">
        <v>4.2300000000000004</v>
      </c>
    </row>
    <row r="6" spans="1:2" x14ac:dyDescent="0.25">
      <c r="A6" s="82" t="s">
        <v>53</v>
      </c>
      <c r="B6" s="82">
        <v>3.87</v>
      </c>
    </row>
    <row r="7" spans="1:2" x14ac:dyDescent="0.25">
      <c r="A7" s="82" t="s">
        <v>54</v>
      </c>
      <c r="B7" s="82">
        <v>6.31</v>
      </c>
    </row>
    <row r="8" spans="1:2" x14ac:dyDescent="0.25">
      <c r="A8" s="82" t="s">
        <v>55</v>
      </c>
      <c r="B8" s="82">
        <v>3.67</v>
      </c>
    </row>
    <row r="9" spans="1:2" x14ac:dyDescent="0.25">
      <c r="A9" s="82" t="s">
        <v>56</v>
      </c>
      <c r="B9" s="82">
        <v>5.89</v>
      </c>
    </row>
    <row r="10" spans="1:2" x14ac:dyDescent="0.25">
      <c r="A10" s="82" t="s">
        <v>57</v>
      </c>
      <c r="B10" s="82">
        <v>3.87</v>
      </c>
    </row>
    <row r="11" spans="1:2" x14ac:dyDescent="0.25">
      <c r="A11" s="82" t="s">
        <v>58</v>
      </c>
      <c r="B11" s="82">
        <v>12.97</v>
      </c>
    </row>
    <row r="12" spans="1:2" x14ac:dyDescent="0.25">
      <c r="A12" s="82" t="s">
        <v>59</v>
      </c>
      <c r="B12" s="82">
        <v>3.75</v>
      </c>
    </row>
  </sheetData>
  <mergeCells count="1">
    <mergeCell ref="A1:B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7"/>
  <sheetViews>
    <sheetView zoomScale="120" zoomScaleNormal="120" workbookViewId="0">
      <selection sqref="A1:H1"/>
    </sheetView>
  </sheetViews>
  <sheetFormatPr defaultColWidth="8.85546875" defaultRowHeight="15" x14ac:dyDescent="0.25"/>
  <cols>
    <col min="2" max="2" width="11.42578125" bestFit="1" customWidth="1"/>
  </cols>
  <sheetData>
    <row r="1" spans="1:10" ht="23.25" x14ac:dyDescent="0.35">
      <c r="A1" s="219" t="s">
        <v>263</v>
      </c>
      <c r="B1" s="219"/>
      <c r="C1" s="219"/>
      <c r="D1" s="219"/>
      <c r="E1" s="219"/>
      <c r="F1" s="219"/>
      <c r="G1" s="219"/>
      <c r="H1" s="219"/>
    </row>
    <row r="2" spans="1:10" ht="15.75" x14ac:dyDescent="0.25">
      <c r="A2" s="159" t="s">
        <v>264</v>
      </c>
    </row>
    <row r="3" spans="1:10" x14ac:dyDescent="0.25">
      <c r="A3" s="14"/>
    </row>
    <row r="4" spans="1:10" x14ac:dyDescent="0.25">
      <c r="A4" s="13" t="s">
        <v>174</v>
      </c>
      <c r="B4" s="90" t="s">
        <v>2</v>
      </c>
      <c r="J4" s="131" t="s">
        <v>266</v>
      </c>
    </row>
    <row r="5" spans="1:10" x14ac:dyDescent="0.25">
      <c r="A5" t="s">
        <v>175</v>
      </c>
      <c r="B5" s="123">
        <v>234676</v>
      </c>
      <c r="J5" s="133" t="s">
        <v>252</v>
      </c>
    </row>
    <row r="6" spans="1:10" x14ac:dyDescent="0.25">
      <c r="A6" t="s">
        <v>176</v>
      </c>
      <c r="B6" s="123">
        <v>345754</v>
      </c>
      <c r="J6" s="133" t="s">
        <v>249</v>
      </c>
    </row>
    <row r="7" spans="1:10" x14ac:dyDescent="0.25">
      <c r="A7" t="s">
        <v>177</v>
      </c>
      <c r="B7" s="123">
        <v>243566</v>
      </c>
      <c r="J7" s="133" t="s">
        <v>253</v>
      </c>
    </row>
    <row r="8" spans="1:10" x14ac:dyDescent="0.25">
      <c r="A8" t="s">
        <v>178</v>
      </c>
      <c r="B8" s="123">
        <v>563748</v>
      </c>
      <c r="J8" s="133" t="s">
        <v>250</v>
      </c>
    </row>
    <row r="9" spans="1:10" x14ac:dyDescent="0.25">
      <c r="J9" s="133" t="s">
        <v>251</v>
      </c>
    </row>
    <row r="10" spans="1:10" x14ac:dyDescent="0.25">
      <c r="J10" s="133" t="s">
        <v>265</v>
      </c>
    </row>
    <row r="12" spans="1:10" x14ac:dyDescent="0.25">
      <c r="J12" s="131" t="s">
        <v>267</v>
      </c>
    </row>
    <row r="13" spans="1:10" x14ac:dyDescent="0.25">
      <c r="J13" s="133" t="s">
        <v>252</v>
      </c>
    </row>
    <row r="14" spans="1:10" x14ac:dyDescent="0.25">
      <c r="J14" s="133" t="s">
        <v>249</v>
      </c>
    </row>
    <row r="15" spans="1:10" x14ac:dyDescent="0.25">
      <c r="J15" s="133" t="s">
        <v>253</v>
      </c>
    </row>
    <row r="16" spans="1:10" x14ac:dyDescent="0.25">
      <c r="J16" s="133" t="s">
        <v>250</v>
      </c>
    </row>
    <row r="17" spans="10:10" x14ac:dyDescent="0.25">
      <c r="J17" s="133" t="s">
        <v>251</v>
      </c>
    </row>
  </sheetData>
  <mergeCells count="1">
    <mergeCell ref="A1:H1"/>
  </mergeCell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0D201-3F01-D743-B19E-83CE39EFECA5}">
  <dimension ref="A1:B60"/>
  <sheetViews>
    <sheetView zoomScale="120" zoomScaleNormal="120" workbookViewId="0">
      <selection sqref="A1:B1"/>
    </sheetView>
  </sheetViews>
  <sheetFormatPr defaultColWidth="11.42578125" defaultRowHeight="15" x14ac:dyDescent="0.25"/>
  <sheetData>
    <row r="1" spans="1:2" ht="23.25" x14ac:dyDescent="0.35">
      <c r="A1" s="190" t="s">
        <v>268</v>
      </c>
      <c r="B1" s="190"/>
    </row>
    <row r="3" spans="1:2" x14ac:dyDescent="0.25">
      <c r="A3" s="51" t="s">
        <v>269</v>
      </c>
    </row>
    <row r="4" spans="1:2" x14ac:dyDescent="0.25">
      <c r="A4" t="s">
        <v>270</v>
      </c>
    </row>
    <row r="5" spans="1:2" x14ac:dyDescent="0.25">
      <c r="A5" t="s">
        <v>272</v>
      </c>
    </row>
    <row r="6" spans="1:2" x14ac:dyDescent="0.25">
      <c r="A6" t="s">
        <v>271</v>
      </c>
    </row>
    <row r="7" spans="1:2" x14ac:dyDescent="0.25">
      <c r="A7" t="s">
        <v>273</v>
      </c>
    </row>
    <row r="9" spans="1:2" x14ac:dyDescent="0.25">
      <c r="A9" s="51" t="s">
        <v>274</v>
      </c>
    </row>
    <row r="10" spans="1:2" x14ac:dyDescent="0.25">
      <c r="A10" s="14" t="s">
        <v>276</v>
      </c>
    </row>
    <row r="11" spans="1:2" x14ac:dyDescent="0.25">
      <c r="A11" s="158" t="s">
        <v>275</v>
      </c>
    </row>
    <row r="12" spans="1:2" x14ac:dyDescent="0.25">
      <c r="A12" s="158" t="s">
        <v>278</v>
      </c>
    </row>
    <row r="13" spans="1:2" x14ac:dyDescent="0.25">
      <c r="A13" s="158" t="s">
        <v>279</v>
      </c>
    </row>
    <row r="14" spans="1:2" x14ac:dyDescent="0.25">
      <c r="A14" s="14" t="s">
        <v>277</v>
      </c>
    </row>
    <row r="15" spans="1:2" x14ac:dyDescent="0.25">
      <c r="A15" s="158" t="s">
        <v>280</v>
      </c>
    </row>
    <row r="16" spans="1:2" x14ac:dyDescent="0.25">
      <c r="A16" s="158" t="s">
        <v>279</v>
      </c>
    </row>
    <row r="18" spans="1:1" x14ac:dyDescent="0.25">
      <c r="A18" s="51" t="s">
        <v>281</v>
      </c>
    </row>
    <row r="19" spans="1:1" x14ac:dyDescent="0.25">
      <c r="A19" s="163" t="s">
        <v>282</v>
      </c>
    </row>
    <row r="20" spans="1:1" x14ac:dyDescent="0.25">
      <c r="A20" s="158" t="s">
        <v>312</v>
      </c>
    </row>
    <row r="21" spans="1:1" x14ac:dyDescent="0.25">
      <c r="A21" s="158" t="s">
        <v>313</v>
      </c>
    </row>
    <row r="22" spans="1:1" x14ac:dyDescent="0.25">
      <c r="A22" s="163" t="s">
        <v>311</v>
      </c>
    </row>
    <row r="23" spans="1:1" x14ac:dyDescent="0.25">
      <c r="A23" s="158" t="s">
        <v>314</v>
      </c>
    </row>
    <row r="24" spans="1:1" x14ac:dyDescent="0.25">
      <c r="A24" s="158" t="s">
        <v>398</v>
      </c>
    </row>
    <row r="26" spans="1:1" x14ac:dyDescent="0.25">
      <c r="A26" s="162" t="s">
        <v>283</v>
      </c>
    </row>
    <row r="27" spans="1:1" x14ac:dyDescent="0.25">
      <c r="A27" s="51" t="s">
        <v>295</v>
      </c>
    </row>
    <row r="28" spans="1:1" x14ac:dyDescent="0.25">
      <c r="A28" s="161" t="s">
        <v>284</v>
      </c>
    </row>
    <row r="29" spans="1:1" x14ac:dyDescent="0.25">
      <c r="A29" s="161" t="s">
        <v>285</v>
      </c>
    </row>
    <row r="30" spans="1:1" x14ac:dyDescent="0.25">
      <c r="A30" s="161" t="s">
        <v>287</v>
      </c>
    </row>
    <row r="31" spans="1:1" x14ac:dyDescent="0.25">
      <c r="A31" s="161" t="s">
        <v>397</v>
      </c>
    </row>
    <row r="32" spans="1:1" x14ac:dyDescent="0.25">
      <c r="A32" s="161" t="s">
        <v>286</v>
      </c>
    </row>
    <row r="33" spans="1:1" x14ac:dyDescent="0.25">
      <c r="A33" s="161" t="s">
        <v>288</v>
      </c>
    </row>
    <row r="34" spans="1:1" x14ac:dyDescent="0.25">
      <c r="A34" s="51" t="s">
        <v>309</v>
      </c>
    </row>
    <row r="35" spans="1:1" x14ac:dyDescent="0.25">
      <c r="A35" s="158" t="s">
        <v>356</v>
      </c>
    </row>
    <row r="36" spans="1:1" x14ac:dyDescent="0.25">
      <c r="A36" s="160" t="s">
        <v>357</v>
      </c>
    </row>
    <row r="37" spans="1:1" x14ac:dyDescent="0.25">
      <c r="A37" s="158" t="s">
        <v>296</v>
      </c>
    </row>
    <row r="38" spans="1:1" x14ac:dyDescent="0.25">
      <c r="A38" s="158" t="s">
        <v>289</v>
      </c>
    </row>
    <row r="39" spans="1:1" x14ac:dyDescent="0.25">
      <c r="A39" s="158" t="s">
        <v>290</v>
      </c>
    </row>
    <row r="40" spans="1:1" x14ac:dyDescent="0.25">
      <c r="A40" s="158" t="s">
        <v>297</v>
      </c>
    </row>
    <row r="41" spans="1:1" x14ac:dyDescent="0.25">
      <c r="A41" s="158" t="s">
        <v>290</v>
      </c>
    </row>
    <row r="42" spans="1:1" x14ac:dyDescent="0.25">
      <c r="A42" s="158" t="s">
        <v>291</v>
      </c>
    </row>
    <row r="43" spans="1:1" x14ac:dyDescent="0.25">
      <c r="A43" s="158" t="s">
        <v>292</v>
      </c>
    </row>
    <row r="44" spans="1:1" x14ac:dyDescent="0.25">
      <c r="A44" s="158" t="s">
        <v>298</v>
      </c>
    </row>
    <row r="45" spans="1:1" x14ac:dyDescent="0.25">
      <c r="A45" s="158" t="s">
        <v>292</v>
      </c>
    </row>
    <row r="46" spans="1:1" x14ac:dyDescent="0.25">
      <c r="A46" s="158" t="s">
        <v>293</v>
      </c>
    </row>
    <row r="47" spans="1:1" x14ac:dyDescent="0.25">
      <c r="A47" s="158" t="s">
        <v>292</v>
      </c>
    </row>
    <row r="48" spans="1:1" x14ac:dyDescent="0.25">
      <c r="A48" s="158" t="s">
        <v>299</v>
      </c>
    </row>
    <row r="49" spans="1:1" x14ac:dyDescent="0.25">
      <c r="A49" s="158" t="s">
        <v>300</v>
      </c>
    </row>
    <row r="50" spans="1:1" x14ac:dyDescent="0.25">
      <c r="A50" s="158" t="s">
        <v>301</v>
      </c>
    </row>
    <row r="51" spans="1:1" x14ac:dyDescent="0.25">
      <c r="A51" s="51" t="s">
        <v>310</v>
      </c>
    </row>
    <row r="52" spans="1:1" x14ac:dyDescent="0.25">
      <c r="A52" s="158" t="s">
        <v>294</v>
      </c>
    </row>
    <row r="53" spans="1:1" x14ac:dyDescent="0.25">
      <c r="A53" s="160" t="s">
        <v>302</v>
      </c>
    </row>
    <row r="55" spans="1:1" x14ac:dyDescent="0.25">
      <c r="A55" s="51" t="s">
        <v>303</v>
      </c>
    </row>
    <row r="56" spans="1:1" x14ac:dyDescent="0.25">
      <c r="A56" s="158" t="s">
        <v>304</v>
      </c>
    </row>
    <row r="57" spans="1:1" x14ac:dyDescent="0.25">
      <c r="A57" s="158" t="s">
        <v>305</v>
      </c>
    </row>
    <row r="58" spans="1:1" x14ac:dyDescent="0.25">
      <c r="A58" s="158" t="s">
        <v>306</v>
      </c>
    </row>
    <row r="59" spans="1:1" x14ac:dyDescent="0.25">
      <c r="A59" s="158" t="s">
        <v>307</v>
      </c>
    </row>
    <row r="60" spans="1:1" x14ac:dyDescent="0.25">
      <c r="A60" s="158" t="s">
        <v>308</v>
      </c>
    </row>
  </sheetData>
  <mergeCells count="1">
    <mergeCell ref="A1:B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F25E-1EDD-EF44-9F0B-6C1C49ACEB69}">
  <dimension ref="D1:J82"/>
  <sheetViews>
    <sheetView topLeftCell="D1" zoomScale="120" zoomScaleNormal="120" workbookViewId="0">
      <selection activeCell="D1" sqref="D1:F1"/>
    </sheetView>
  </sheetViews>
  <sheetFormatPr defaultColWidth="11.42578125" defaultRowHeight="15" x14ac:dyDescent="0.25"/>
  <sheetData>
    <row r="1" spans="4:10" ht="23.25" x14ac:dyDescent="0.35">
      <c r="D1" s="219" t="s">
        <v>351</v>
      </c>
      <c r="E1" s="219"/>
      <c r="F1" s="219"/>
      <c r="G1" s="157"/>
      <c r="H1" s="157"/>
      <c r="I1" s="157"/>
      <c r="J1" s="157"/>
    </row>
    <row r="2" spans="4:10" ht="15.75" x14ac:dyDescent="0.25">
      <c r="D2" s="159" t="s">
        <v>352</v>
      </c>
    </row>
    <row r="3" spans="4:10" ht="15.75" x14ac:dyDescent="0.25">
      <c r="D3" s="159" t="s">
        <v>353</v>
      </c>
    </row>
    <row r="4" spans="4:10" ht="15.75" x14ac:dyDescent="0.25">
      <c r="D4" s="165" t="s">
        <v>354</v>
      </c>
    </row>
    <row r="5" spans="4:10" ht="15.75" x14ac:dyDescent="0.25">
      <c r="D5" s="165" t="s">
        <v>355</v>
      </c>
    </row>
    <row r="7" spans="4:10" x14ac:dyDescent="0.25">
      <c r="D7" s="156" t="s">
        <v>144</v>
      </c>
      <c r="E7" s="156" t="s">
        <v>349</v>
      </c>
      <c r="F7" s="156" t="s">
        <v>350</v>
      </c>
      <c r="G7" s="156" t="s">
        <v>315</v>
      </c>
      <c r="H7" s="156" t="s">
        <v>7</v>
      </c>
      <c r="I7" s="156" t="s">
        <v>162</v>
      </c>
    </row>
    <row r="8" spans="4:10" x14ac:dyDescent="0.25">
      <c r="D8" s="132">
        <v>44198</v>
      </c>
      <c r="E8" t="s">
        <v>103</v>
      </c>
      <c r="F8" t="s">
        <v>261</v>
      </c>
      <c r="G8" t="s">
        <v>316</v>
      </c>
      <c r="H8" t="s">
        <v>317</v>
      </c>
      <c r="I8" s="164">
        <v>1744.98</v>
      </c>
    </row>
    <row r="9" spans="4:10" x14ac:dyDescent="0.25">
      <c r="D9" s="132">
        <v>44201</v>
      </c>
      <c r="E9" t="s">
        <v>339</v>
      </c>
      <c r="F9" t="s">
        <v>343</v>
      </c>
      <c r="G9" t="s">
        <v>324</v>
      </c>
      <c r="H9" t="s">
        <v>317</v>
      </c>
      <c r="I9" s="164">
        <v>572.24</v>
      </c>
    </row>
    <row r="10" spans="4:10" x14ac:dyDescent="0.25">
      <c r="D10" s="132">
        <v>44202</v>
      </c>
      <c r="E10" t="s">
        <v>103</v>
      </c>
      <c r="F10" t="s">
        <v>261</v>
      </c>
      <c r="G10" t="s">
        <v>316</v>
      </c>
      <c r="H10" t="s">
        <v>318</v>
      </c>
      <c r="I10" s="164">
        <v>1467.59</v>
      </c>
    </row>
    <row r="11" spans="4:10" x14ac:dyDescent="0.25">
      <c r="D11" s="132">
        <v>44203</v>
      </c>
      <c r="E11" t="s">
        <v>341</v>
      </c>
      <c r="F11" t="s">
        <v>335</v>
      </c>
      <c r="G11" t="s">
        <v>319</v>
      </c>
      <c r="H11" t="s">
        <v>320</v>
      </c>
      <c r="I11" s="164">
        <v>187.5</v>
      </c>
    </row>
    <row r="12" spans="4:10" x14ac:dyDescent="0.25">
      <c r="D12" s="132">
        <v>44204</v>
      </c>
      <c r="E12" t="s">
        <v>346</v>
      </c>
      <c r="F12" t="s">
        <v>336</v>
      </c>
      <c r="G12" t="s">
        <v>321</v>
      </c>
      <c r="H12" t="s">
        <v>320</v>
      </c>
      <c r="I12" s="164">
        <v>1654.9</v>
      </c>
    </row>
    <row r="13" spans="4:10" x14ac:dyDescent="0.25">
      <c r="D13" s="132">
        <v>44214</v>
      </c>
      <c r="E13" t="s">
        <v>348</v>
      </c>
      <c r="F13" t="s">
        <v>336</v>
      </c>
      <c r="G13" t="s">
        <v>325</v>
      </c>
      <c r="H13" t="s">
        <v>320</v>
      </c>
      <c r="I13" s="164">
        <v>761.95</v>
      </c>
    </row>
    <row r="14" spans="4:10" x14ac:dyDescent="0.25">
      <c r="D14" s="132">
        <v>44214</v>
      </c>
      <c r="E14" t="s">
        <v>103</v>
      </c>
      <c r="F14" t="s">
        <v>345</v>
      </c>
      <c r="G14" t="s">
        <v>322</v>
      </c>
      <c r="H14" t="s">
        <v>323</v>
      </c>
      <c r="I14" s="164">
        <v>1363.36</v>
      </c>
    </row>
    <row r="15" spans="4:10" x14ac:dyDescent="0.25">
      <c r="D15" s="132">
        <v>44215</v>
      </c>
      <c r="E15" t="s">
        <v>347</v>
      </c>
      <c r="F15" t="s">
        <v>343</v>
      </c>
      <c r="G15" t="s">
        <v>326</v>
      </c>
      <c r="H15" t="s">
        <v>320</v>
      </c>
      <c r="I15" s="164">
        <v>2844.44</v>
      </c>
    </row>
    <row r="16" spans="4:10" x14ac:dyDescent="0.25">
      <c r="D16" s="132">
        <v>44217</v>
      </c>
      <c r="E16" t="s">
        <v>338</v>
      </c>
      <c r="F16" t="s">
        <v>337</v>
      </c>
      <c r="G16" t="s">
        <v>327</v>
      </c>
      <c r="H16" t="s">
        <v>318</v>
      </c>
      <c r="I16" s="164">
        <v>2349.8000000000002</v>
      </c>
    </row>
    <row r="17" spans="4:9" x14ac:dyDescent="0.25">
      <c r="D17" s="132">
        <v>44219</v>
      </c>
      <c r="E17" t="s">
        <v>346</v>
      </c>
      <c r="F17" t="s">
        <v>335</v>
      </c>
      <c r="G17" t="s">
        <v>326</v>
      </c>
      <c r="H17" t="s">
        <v>328</v>
      </c>
      <c r="I17" s="164">
        <v>2169.0700000000002</v>
      </c>
    </row>
    <row r="18" spans="4:9" x14ac:dyDescent="0.25">
      <c r="D18" s="132">
        <v>44222</v>
      </c>
      <c r="E18" t="s">
        <v>339</v>
      </c>
      <c r="F18" t="s">
        <v>261</v>
      </c>
      <c r="G18" t="s">
        <v>329</v>
      </c>
      <c r="H18" t="s">
        <v>317</v>
      </c>
      <c r="I18" s="164">
        <v>695.68</v>
      </c>
    </row>
    <row r="19" spans="4:9" x14ac:dyDescent="0.25">
      <c r="D19" s="132">
        <v>44223</v>
      </c>
      <c r="E19" t="s">
        <v>347</v>
      </c>
      <c r="F19" t="s">
        <v>345</v>
      </c>
      <c r="G19" t="s">
        <v>330</v>
      </c>
      <c r="H19" t="s">
        <v>331</v>
      </c>
      <c r="I19" s="164">
        <v>2826.64</v>
      </c>
    </row>
    <row r="20" spans="4:9" x14ac:dyDescent="0.25">
      <c r="D20" s="132">
        <v>44225</v>
      </c>
      <c r="E20" t="s">
        <v>348</v>
      </c>
      <c r="F20" t="s">
        <v>343</v>
      </c>
      <c r="G20" t="s">
        <v>321</v>
      </c>
      <c r="H20" t="s">
        <v>331</v>
      </c>
      <c r="I20" s="164">
        <v>513.59</v>
      </c>
    </row>
    <row r="21" spans="4:9" x14ac:dyDescent="0.25">
      <c r="D21" s="132">
        <v>44225</v>
      </c>
      <c r="E21" t="s">
        <v>340</v>
      </c>
      <c r="F21" t="s">
        <v>343</v>
      </c>
      <c r="G21" t="s">
        <v>321</v>
      </c>
      <c r="H21" t="s">
        <v>317</v>
      </c>
      <c r="I21" s="164">
        <v>1507.88</v>
      </c>
    </row>
    <row r="22" spans="4:9" x14ac:dyDescent="0.25">
      <c r="D22" s="132">
        <v>44233</v>
      </c>
      <c r="E22" t="s">
        <v>347</v>
      </c>
      <c r="F22" t="s">
        <v>261</v>
      </c>
      <c r="G22" t="s">
        <v>329</v>
      </c>
      <c r="H22" t="s">
        <v>317</v>
      </c>
      <c r="I22" s="164">
        <v>1172.5</v>
      </c>
    </row>
    <row r="23" spans="4:9" x14ac:dyDescent="0.25">
      <c r="D23" s="132">
        <v>44234</v>
      </c>
      <c r="E23" t="s">
        <v>103</v>
      </c>
      <c r="F23" t="s">
        <v>342</v>
      </c>
      <c r="G23" t="s">
        <v>330</v>
      </c>
      <c r="H23" t="s">
        <v>323</v>
      </c>
      <c r="I23" s="164">
        <v>995.25</v>
      </c>
    </row>
    <row r="24" spans="4:9" x14ac:dyDescent="0.25">
      <c r="D24" s="132">
        <v>44235</v>
      </c>
      <c r="E24" t="s">
        <v>340</v>
      </c>
      <c r="F24" t="s">
        <v>342</v>
      </c>
      <c r="G24" t="s">
        <v>316</v>
      </c>
      <c r="H24" t="s">
        <v>320</v>
      </c>
      <c r="I24" s="164">
        <v>2834.76</v>
      </c>
    </row>
    <row r="25" spans="4:9" x14ac:dyDescent="0.25">
      <c r="D25" s="132">
        <v>44236</v>
      </c>
      <c r="E25" t="s">
        <v>340</v>
      </c>
      <c r="F25" t="s">
        <v>343</v>
      </c>
      <c r="G25" t="s">
        <v>319</v>
      </c>
      <c r="H25" t="s">
        <v>318</v>
      </c>
      <c r="I25" s="164">
        <v>1275.46</v>
      </c>
    </row>
    <row r="26" spans="4:9" x14ac:dyDescent="0.25">
      <c r="D26" s="132">
        <v>44238</v>
      </c>
      <c r="E26" t="s">
        <v>338</v>
      </c>
      <c r="F26" t="s">
        <v>344</v>
      </c>
      <c r="G26" t="s">
        <v>332</v>
      </c>
      <c r="H26" t="s">
        <v>323</v>
      </c>
      <c r="I26" s="164">
        <v>933.51</v>
      </c>
    </row>
    <row r="27" spans="4:9" x14ac:dyDescent="0.25">
      <c r="D27" s="132">
        <v>44243</v>
      </c>
      <c r="E27" t="s">
        <v>347</v>
      </c>
      <c r="F27" t="s">
        <v>344</v>
      </c>
      <c r="G27" t="s">
        <v>329</v>
      </c>
      <c r="H27" t="s">
        <v>328</v>
      </c>
      <c r="I27" s="164">
        <v>2660.63</v>
      </c>
    </row>
    <row r="28" spans="4:9" x14ac:dyDescent="0.25">
      <c r="D28" s="132">
        <v>44248</v>
      </c>
      <c r="E28" t="s">
        <v>348</v>
      </c>
      <c r="F28" t="s">
        <v>345</v>
      </c>
      <c r="G28" t="s">
        <v>324</v>
      </c>
      <c r="H28" t="s">
        <v>328</v>
      </c>
      <c r="I28" s="164">
        <v>143.34</v>
      </c>
    </row>
    <row r="29" spans="4:9" x14ac:dyDescent="0.25">
      <c r="D29" s="132">
        <v>44249</v>
      </c>
      <c r="E29" t="s">
        <v>338</v>
      </c>
      <c r="F29" t="s">
        <v>344</v>
      </c>
      <c r="G29" t="s">
        <v>327</v>
      </c>
      <c r="H29" t="s">
        <v>318</v>
      </c>
      <c r="I29" s="164">
        <v>1591.54</v>
      </c>
    </row>
    <row r="30" spans="4:9" x14ac:dyDescent="0.25">
      <c r="D30" s="132">
        <v>44251</v>
      </c>
      <c r="E30" t="s">
        <v>338</v>
      </c>
      <c r="F30" t="s">
        <v>342</v>
      </c>
      <c r="G30" t="s">
        <v>319</v>
      </c>
      <c r="H30" t="s">
        <v>331</v>
      </c>
      <c r="I30" s="164">
        <v>2353.79</v>
      </c>
    </row>
    <row r="31" spans="4:9" x14ac:dyDescent="0.25">
      <c r="D31" s="132">
        <v>44251</v>
      </c>
      <c r="E31" t="s">
        <v>341</v>
      </c>
      <c r="F31" t="s">
        <v>337</v>
      </c>
      <c r="G31" t="s">
        <v>324</v>
      </c>
      <c r="H31" t="s">
        <v>318</v>
      </c>
      <c r="I31" s="164">
        <v>550.21</v>
      </c>
    </row>
    <row r="32" spans="4:9" x14ac:dyDescent="0.25">
      <c r="D32" s="132">
        <v>44256</v>
      </c>
      <c r="E32" t="s">
        <v>347</v>
      </c>
      <c r="F32" t="s">
        <v>336</v>
      </c>
      <c r="G32" t="s">
        <v>322</v>
      </c>
      <c r="H32" t="s">
        <v>318</v>
      </c>
      <c r="I32" s="164">
        <v>2049.41</v>
      </c>
    </row>
    <row r="33" spans="4:9" x14ac:dyDescent="0.25">
      <c r="D33" s="132">
        <v>44256</v>
      </c>
      <c r="E33" t="s">
        <v>347</v>
      </c>
      <c r="F33" t="s">
        <v>337</v>
      </c>
      <c r="G33" t="s">
        <v>316</v>
      </c>
      <c r="H33" t="s">
        <v>323</v>
      </c>
      <c r="I33" s="164">
        <v>881.53</v>
      </c>
    </row>
    <row r="34" spans="4:9" x14ac:dyDescent="0.25">
      <c r="D34" s="132">
        <v>44258</v>
      </c>
      <c r="E34" t="s">
        <v>341</v>
      </c>
      <c r="F34" t="s">
        <v>345</v>
      </c>
      <c r="G34" t="s">
        <v>327</v>
      </c>
      <c r="H34" t="s">
        <v>317</v>
      </c>
      <c r="I34" s="164">
        <v>1027.79</v>
      </c>
    </row>
    <row r="35" spans="4:9" x14ac:dyDescent="0.25">
      <c r="D35" s="132">
        <v>44259</v>
      </c>
      <c r="E35" t="s">
        <v>339</v>
      </c>
      <c r="F35" t="s">
        <v>343</v>
      </c>
      <c r="G35" t="s">
        <v>324</v>
      </c>
      <c r="H35" t="s">
        <v>323</v>
      </c>
      <c r="I35" s="164">
        <v>2059.4699999999998</v>
      </c>
    </row>
    <row r="36" spans="4:9" x14ac:dyDescent="0.25">
      <c r="D36" s="132">
        <v>44259</v>
      </c>
      <c r="E36" t="s">
        <v>341</v>
      </c>
      <c r="F36" t="s">
        <v>337</v>
      </c>
      <c r="G36" t="s">
        <v>316</v>
      </c>
      <c r="H36" t="s">
        <v>317</v>
      </c>
      <c r="I36" s="164">
        <v>2595.81</v>
      </c>
    </row>
    <row r="37" spans="4:9" x14ac:dyDescent="0.25">
      <c r="D37" s="132">
        <v>44261</v>
      </c>
      <c r="E37" t="s">
        <v>338</v>
      </c>
      <c r="F37" t="s">
        <v>344</v>
      </c>
      <c r="G37" t="s">
        <v>333</v>
      </c>
      <c r="H37" t="s">
        <v>323</v>
      </c>
      <c r="I37" s="164">
        <v>371.75</v>
      </c>
    </row>
    <row r="38" spans="4:9" x14ac:dyDescent="0.25">
      <c r="D38" s="132">
        <v>44264</v>
      </c>
      <c r="E38" t="s">
        <v>348</v>
      </c>
      <c r="F38" t="s">
        <v>345</v>
      </c>
      <c r="G38" t="s">
        <v>332</v>
      </c>
      <c r="H38" t="s">
        <v>318</v>
      </c>
      <c r="I38" s="164">
        <v>2455.86</v>
      </c>
    </row>
    <row r="39" spans="4:9" x14ac:dyDescent="0.25">
      <c r="D39" s="132">
        <v>44266</v>
      </c>
      <c r="E39" t="s">
        <v>340</v>
      </c>
      <c r="F39" t="s">
        <v>336</v>
      </c>
      <c r="G39" t="s">
        <v>324</v>
      </c>
      <c r="H39" t="s">
        <v>317</v>
      </c>
      <c r="I39" s="164">
        <v>2586.06</v>
      </c>
    </row>
    <row r="40" spans="4:9" x14ac:dyDescent="0.25">
      <c r="D40" s="132">
        <v>44274</v>
      </c>
      <c r="E40" t="s">
        <v>103</v>
      </c>
      <c r="F40" t="s">
        <v>343</v>
      </c>
      <c r="G40" t="s">
        <v>324</v>
      </c>
      <c r="H40" t="s">
        <v>328</v>
      </c>
      <c r="I40" s="164">
        <v>1372.83</v>
      </c>
    </row>
    <row r="41" spans="4:9" x14ac:dyDescent="0.25">
      <c r="D41" s="132">
        <v>44282</v>
      </c>
      <c r="E41" t="s">
        <v>341</v>
      </c>
      <c r="F41" t="s">
        <v>342</v>
      </c>
      <c r="G41" t="s">
        <v>334</v>
      </c>
      <c r="H41" t="s">
        <v>323</v>
      </c>
      <c r="I41" s="164">
        <v>190.4</v>
      </c>
    </row>
    <row r="42" spans="4:9" x14ac:dyDescent="0.25">
      <c r="D42" s="132">
        <v>44283</v>
      </c>
      <c r="E42" t="s">
        <v>340</v>
      </c>
      <c r="F42" t="s">
        <v>336</v>
      </c>
      <c r="G42" t="s">
        <v>334</v>
      </c>
      <c r="H42" t="s">
        <v>320</v>
      </c>
      <c r="I42" s="164">
        <v>2202.37</v>
      </c>
    </row>
    <row r="43" spans="4:9" x14ac:dyDescent="0.25">
      <c r="D43" s="132">
        <v>44289</v>
      </c>
      <c r="E43" t="s">
        <v>346</v>
      </c>
      <c r="F43" t="s">
        <v>335</v>
      </c>
      <c r="G43" t="s">
        <v>326</v>
      </c>
      <c r="H43" t="s">
        <v>317</v>
      </c>
      <c r="I43" s="164">
        <v>1208.8699999999999</v>
      </c>
    </row>
    <row r="44" spans="4:9" x14ac:dyDescent="0.25">
      <c r="D44" s="132">
        <v>44291</v>
      </c>
      <c r="E44" t="s">
        <v>348</v>
      </c>
      <c r="F44" t="s">
        <v>342</v>
      </c>
      <c r="G44" t="s">
        <v>322</v>
      </c>
      <c r="H44" t="s">
        <v>331</v>
      </c>
      <c r="I44" s="164">
        <v>1035.76</v>
      </c>
    </row>
    <row r="45" spans="4:9" x14ac:dyDescent="0.25">
      <c r="D45" s="132">
        <v>44297</v>
      </c>
      <c r="E45" t="s">
        <v>103</v>
      </c>
      <c r="F45" t="s">
        <v>261</v>
      </c>
      <c r="G45" t="s">
        <v>329</v>
      </c>
      <c r="H45" t="s">
        <v>328</v>
      </c>
      <c r="I45" s="164">
        <v>320.7</v>
      </c>
    </row>
    <row r="46" spans="4:9" x14ac:dyDescent="0.25">
      <c r="D46" s="132">
        <v>44299</v>
      </c>
      <c r="E46" t="s">
        <v>341</v>
      </c>
      <c r="F46" t="s">
        <v>342</v>
      </c>
      <c r="G46" t="s">
        <v>321</v>
      </c>
      <c r="H46" t="s">
        <v>323</v>
      </c>
      <c r="I46" s="164">
        <v>2638.86</v>
      </c>
    </row>
    <row r="47" spans="4:9" x14ac:dyDescent="0.25">
      <c r="D47" s="132">
        <v>44300</v>
      </c>
      <c r="E47" t="s">
        <v>341</v>
      </c>
      <c r="F47" t="s">
        <v>342</v>
      </c>
      <c r="G47" t="s">
        <v>332</v>
      </c>
      <c r="H47" t="s">
        <v>323</v>
      </c>
      <c r="I47" s="164">
        <v>2903.47</v>
      </c>
    </row>
    <row r="48" spans="4:9" x14ac:dyDescent="0.25">
      <c r="D48" s="132">
        <v>44305</v>
      </c>
      <c r="E48" t="s">
        <v>103</v>
      </c>
      <c r="F48" t="s">
        <v>336</v>
      </c>
      <c r="G48" t="s">
        <v>322</v>
      </c>
      <c r="H48" t="s">
        <v>323</v>
      </c>
      <c r="I48" s="164">
        <v>2761.95</v>
      </c>
    </row>
    <row r="49" spans="4:9" x14ac:dyDescent="0.25">
      <c r="D49" s="132">
        <v>44307</v>
      </c>
      <c r="E49" t="s">
        <v>339</v>
      </c>
      <c r="F49" t="s">
        <v>335</v>
      </c>
      <c r="G49" t="s">
        <v>319</v>
      </c>
      <c r="H49" t="s">
        <v>331</v>
      </c>
      <c r="I49" s="164">
        <v>2850.28</v>
      </c>
    </row>
    <row r="50" spans="4:9" x14ac:dyDescent="0.25">
      <c r="D50" s="132">
        <v>44307</v>
      </c>
      <c r="E50" t="s">
        <v>347</v>
      </c>
      <c r="F50" t="s">
        <v>337</v>
      </c>
      <c r="G50" t="s">
        <v>332</v>
      </c>
      <c r="H50" t="s">
        <v>328</v>
      </c>
      <c r="I50" s="164">
        <v>1298.3900000000001</v>
      </c>
    </row>
    <row r="51" spans="4:9" x14ac:dyDescent="0.25">
      <c r="D51" s="132">
        <v>44308</v>
      </c>
      <c r="E51" t="s">
        <v>338</v>
      </c>
      <c r="F51" t="s">
        <v>342</v>
      </c>
      <c r="G51" t="s">
        <v>327</v>
      </c>
      <c r="H51" t="s">
        <v>320</v>
      </c>
      <c r="I51" s="164">
        <v>2534.2199999999998</v>
      </c>
    </row>
    <row r="52" spans="4:9" x14ac:dyDescent="0.25">
      <c r="D52" s="132">
        <v>44308</v>
      </c>
      <c r="E52" t="s">
        <v>103</v>
      </c>
      <c r="F52" t="s">
        <v>336</v>
      </c>
      <c r="G52" t="s">
        <v>332</v>
      </c>
      <c r="H52" t="s">
        <v>328</v>
      </c>
      <c r="I52" s="164">
        <v>2498.13</v>
      </c>
    </row>
    <row r="53" spans="4:9" x14ac:dyDescent="0.25">
      <c r="D53" s="132">
        <v>44309</v>
      </c>
      <c r="E53" t="s">
        <v>347</v>
      </c>
      <c r="F53" t="s">
        <v>342</v>
      </c>
      <c r="G53" t="s">
        <v>316</v>
      </c>
      <c r="H53" t="s">
        <v>320</v>
      </c>
      <c r="I53" s="164">
        <v>2000.99</v>
      </c>
    </row>
    <row r="54" spans="4:9" x14ac:dyDescent="0.25">
      <c r="D54" s="132">
        <v>44313</v>
      </c>
      <c r="E54" t="s">
        <v>346</v>
      </c>
      <c r="F54" t="s">
        <v>343</v>
      </c>
      <c r="G54" t="s">
        <v>322</v>
      </c>
      <c r="H54" t="s">
        <v>320</v>
      </c>
      <c r="I54" s="164">
        <v>1276.19</v>
      </c>
    </row>
    <row r="55" spans="4:9" x14ac:dyDescent="0.25">
      <c r="D55" s="132">
        <v>44313</v>
      </c>
      <c r="E55" t="s">
        <v>346</v>
      </c>
      <c r="F55" t="s">
        <v>345</v>
      </c>
      <c r="G55" t="s">
        <v>325</v>
      </c>
      <c r="H55" t="s">
        <v>320</v>
      </c>
      <c r="I55" s="164">
        <v>2166.04</v>
      </c>
    </row>
    <row r="56" spans="4:9" x14ac:dyDescent="0.25">
      <c r="D56" s="132">
        <v>44314</v>
      </c>
      <c r="E56" t="s">
        <v>338</v>
      </c>
      <c r="F56" t="s">
        <v>344</v>
      </c>
      <c r="G56" t="s">
        <v>325</v>
      </c>
      <c r="H56" t="s">
        <v>318</v>
      </c>
      <c r="I56" s="164">
        <v>664.68</v>
      </c>
    </row>
    <row r="57" spans="4:9" x14ac:dyDescent="0.25">
      <c r="D57" s="132">
        <v>44314</v>
      </c>
      <c r="E57" t="s">
        <v>340</v>
      </c>
      <c r="F57" t="s">
        <v>342</v>
      </c>
      <c r="G57" t="s">
        <v>327</v>
      </c>
      <c r="H57" t="s">
        <v>317</v>
      </c>
      <c r="I57" s="164">
        <v>2031.99</v>
      </c>
    </row>
    <row r="58" spans="4:9" x14ac:dyDescent="0.25">
      <c r="D58" s="132">
        <v>44314</v>
      </c>
      <c r="E58" t="s">
        <v>341</v>
      </c>
      <c r="F58" t="s">
        <v>261</v>
      </c>
      <c r="G58" t="s">
        <v>329</v>
      </c>
      <c r="H58" t="s">
        <v>317</v>
      </c>
      <c r="I58" s="164">
        <v>785.51</v>
      </c>
    </row>
    <row r="59" spans="4:9" x14ac:dyDescent="0.25">
      <c r="D59" s="132">
        <v>44314</v>
      </c>
      <c r="E59" t="s">
        <v>346</v>
      </c>
      <c r="F59" t="s">
        <v>345</v>
      </c>
      <c r="G59" t="s">
        <v>322</v>
      </c>
      <c r="H59" t="s">
        <v>320</v>
      </c>
      <c r="I59" s="164">
        <v>713.17</v>
      </c>
    </row>
    <row r="60" spans="4:9" x14ac:dyDescent="0.25">
      <c r="D60" s="132">
        <v>44319</v>
      </c>
      <c r="E60" t="s">
        <v>348</v>
      </c>
      <c r="F60" t="s">
        <v>261</v>
      </c>
      <c r="G60" t="s">
        <v>326</v>
      </c>
      <c r="H60" t="s">
        <v>328</v>
      </c>
      <c r="I60" s="164">
        <v>2166.19</v>
      </c>
    </row>
    <row r="61" spans="4:9" x14ac:dyDescent="0.25">
      <c r="D61" s="132">
        <v>44320</v>
      </c>
      <c r="E61" t="s">
        <v>338</v>
      </c>
      <c r="F61" t="s">
        <v>343</v>
      </c>
      <c r="G61" t="s">
        <v>325</v>
      </c>
      <c r="H61" t="s">
        <v>323</v>
      </c>
      <c r="I61" s="164">
        <v>1883.46</v>
      </c>
    </row>
    <row r="62" spans="4:9" x14ac:dyDescent="0.25">
      <c r="D62" s="132">
        <v>44320</v>
      </c>
      <c r="E62" t="s">
        <v>339</v>
      </c>
      <c r="F62" t="s">
        <v>336</v>
      </c>
      <c r="G62" t="s">
        <v>322</v>
      </c>
      <c r="H62" t="s">
        <v>323</v>
      </c>
      <c r="I62" s="164">
        <v>1713.01</v>
      </c>
    </row>
    <row r="63" spans="4:9" x14ac:dyDescent="0.25">
      <c r="D63" s="132">
        <v>44322</v>
      </c>
      <c r="E63" t="s">
        <v>346</v>
      </c>
      <c r="F63" t="s">
        <v>343</v>
      </c>
      <c r="G63" t="s">
        <v>319</v>
      </c>
      <c r="H63" t="s">
        <v>323</v>
      </c>
      <c r="I63" s="164">
        <v>2094.96</v>
      </c>
    </row>
    <row r="64" spans="4:9" x14ac:dyDescent="0.25">
      <c r="D64" s="132">
        <v>44325</v>
      </c>
      <c r="E64" t="s">
        <v>338</v>
      </c>
      <c r="F64" t="s">
        <v>344</v>
      </c>
      <c r="G64" t="s">
        <v>326</v>
      </c>
      <c r="H64" t="s">
        <v>320</v>
      </c>
      <c r="I64" s="164">
        <v>1998.45</v>
      </c>
    </row>
    <row r="65" spans="4:9" x14ac:dyDescent="0.25">
      <c r="D65" s="132">
        <v>44327</v>
      </c>
      <c r="E65" t="s">
        <v>340</v>
      </c>
      <c r="F65" t="s">
        <v>336</v>
      </c>
      <c r="G65" t="s">
        <v>330</v>
      </c>
      <c r="H65" t="s">
        <v>328</v>
      </c>
      <c r="I65" s="164">
        <v>2366.14</v>
      </c>
    </row>
    <row r="66" spans="4:9" x14ac:dyDescent="0.25">
      <c r="D66" s="132">
        <v>44332</v>
      </c>
      <c r="E66" t="s">
        <v>338</v>
      </c>
      <c r="F66" t="s">
        <v>344</v>
      </c>
      <c r="G66" t="s">
        <v>329</v>
      </c>
      <c r="H66" t="s">
        <v>323</v>
      </c>
      <c r="I66" s="164">
        <v>1942.82</v>
      </c>
    </row>
    <row r="67" spans="4:9" x14ac:dyDescent="0.25">
      <c r="D67" s="132">
        <v>44335</v>
      </c>
      <c r="E67" t="s">
        <v>339</v>
      </c>
      <c r="F67" t="s">
        <v>345</v>
      </c>
      <c r="G67" t="s">
        <v>316</v>
      </c>
      <c r="H67" t="s">
        <v>328</v>
      </c>
      <c r="I67" s="164">
        <v>998.04</v>
      </c>
    </row>
    <row r="68" spans="4:9" x14ac:dyDescent="0.25">
      <c r="D68" s="132">
        <v>44339</v>
      </c>
      <c r="E68" t="s">
        <v>348</v>
      </c>
      <c r="F68" t="s">
        <v>335</v>
      </c>
      <c r="G68" t="s">
        <v>321</v>
      </c>
      <c r="H68" t="s">
        <v>328</v>
      </c>
      <c r="I68" s="164">
        <v>2714.75</v>
      </c>
    </row>
    <row r="69" spans="4:9" x14ac:dyDescent="0.25">
      <c r="D69" s="132">
        <v>44341</v>
      </c>
      <c r="E69" t="s">
        <v>341</v>
      </c>
      <c r="F69" t="s">
        <v>335</v>
      </c>
      <c r="G69" t="s">
        <v>322</v>
      </c>
      <c r="H69" t="s">
        <v>318</v>
      </c>
      <c r="I69" s="164">
        <v>1365.31</v>
      </c>
    </row>
    <row r="70" spans="4:9" x14ac:dyDescent="0.25">
      <c r="D70" s="132">
        <v>44345</v>
      </c>
      <c r="E70" t="s">
        <v>103</v>
      </c>
      <c r="F70" t="s">
        <v>344</v>
      </c>
      <c r="G70" t="s">
        <v>327</v>
      </c>
      <c r="H70" t="s">
        <v>317</v>
      </c>
      <c r="I70" s="164">
        <v>1493.88</v>
      </c>
    </row>
    <row r="71" spans="4:9" x14ac:dyDescent="0.25">
      <c r="D71" s="132">
        <v>44345</v>
      </c>
      <c r="E71" t="s">
        <v>103</v>
      </c>
      <c r="F71" t="s">
        <v>345</v>
      </c>
      <c r="G71" t="s">
        <v>325</v>
      </c>
      <c r="H71" t="s">
        <v>331</v>
      </c>
      <c r="I71" s="164">
        <v>1713.11</v>
      </c>
    </row>
    <row r="72" spans="4:9" x14ac:dyDescent="0.25">
      <c r="D72" s="132">
        <v>44349</v>
      </c>
      <c r="E72" t="s">
        <v>338</v>
      </c>
      <c r="F72" t="s">
        <v>344</v>
      </c>
      <c r="G72" t="s">
        <v>330</v>
      </c>
      <c r="H72" t="s">
        <v>323</v>
      </c>
      <c r="I72" s="164">
        <v>2373.5</v>
      </c>
    </row>
    <row r="73" spans="4:9" x14ac:dyDescent="0.25">
      <c r="D73" s="132">
        <v>44350</v>
      </c>
      <c r="E73" t="s">
        <v>340</v>
      </c>
      <c r="F73" t="s">
        <v>337</v>
      </c>
      <c r="G73" t="s">
        <v>330</v>
      </c>
      <c r="H73" t="s">
        <v>320</v>
      </c>
      <c r="I73" s="164">
        <v>1757.38</v>
      </c>
    </row>
    <row r="74" spans="4:9" x14ac:dyDescent="0.25">
      <c r="D74" s="132">
        <v>44351</v>
      </c>
      <c r="E74" t="s">
        <v>103</v>
      </c>
      <c r="F74" t="s">
        <v>337</v>
      </c>
      <c r="G74" t="s">
        <v>326</v>
      </c>
      <c r="H74" t="s">
        <v>317</v>
      </c>
      <c r="I74" s="164">
        <v>2580.98</v>
      </c>
    </row>
    <row r="75" spans="4:9" x14ac:dyDescent="0.25">
      <c r="D75" s="132">
        <v>44354</v>
      </c>
      <c r="E75" t="s">
        <v>348</v>
      </c>
      <c r="F75" t="s">
        <v>337</v>
      </c>
      <c r="G75" t="s">
        <v>334</v>
      </c>
      <c r="H75" t="s">
        <v>323</v>
      </c>
      <c r="I75" s="164">
        <v>216.91</v>
      </c>
    </row>
    <row r="76" spans="4:9" x14ac:dyDescent="0.25">
      <c r="D76" s="132">
        <v>44354</v>
      </c>
      <c r="E76" t="s">
        <v>341</v>
      </c>
      <c r="F76" t="s">
        <v>261</v>
      </c>
      <c r="G76" t="s">
        <v>325</v>
      </c>
      <c r="H76" t="s">
        <v>317</v>
      </c>
      <c r="I76" s="164">
        <v>1620.98</v>
      </c>
    </row>
    <row r="77" spans="4:9" x14ac:dyDescent="0.25">
      <c r="D77" s="132">
        <v>44356</v>
      </c>
      <c r="E77" t="s">
        <v>338</v>
      </c>
      <c r="F77" t="s">
        <v>337</v>
      </c>
      <c r="G77" t="s">
        <v>316</v>
      </c>
      <c r="H77" t="s">
        <v>318</v>
      </c>
      <c r="I77" s="164">
        <v>1401.23</v>
      </c>
    </row>
    <row r="78" spans="4:9" x14ac:dyDescent="0.25">
      <c r="D78" s="132">
        <v>44356</v>
      </c>
      <c r="E78" t="s">
        <v>341</v>
      </c>
      <c r="F78" t="s">
        <v>261</v>
      </c>
      <c r="G78" t="s">
        <v>332</v>
      </c>
      <c r="H78" t="s">
        <v>317</v>
      </c>
      <c r="I78" s="164">
        <v>683.59</v>
      </c>
    </row>
    <row r="79" spans="4:9" x14ac:dyDescent="0.25">
      <c r="D79" s="132">
        <v>44358</v>
      </c>
      <c r="E79" t="s">
        <v>347</v>
      </c>
      <c r="F79" t="s">
        <v>343</v>
      </c>
      <c r="G79" t="s">
        <v>321</v>
      </c>
      <c r="H79" t="s">
        <v>318</v>
      </c>
      <c r="I79" s="164">
        <v>250.3</v>
      </c>
    </row>
    <row r="80" spans="4:9" x14ac:dyDescent="0.25">
      <c r="D80" s="132">
        <v>44359</v>
      </c>
      <c r="E80" t="s">
        <v>103</v>
      </c>
      <c r="F80" t="s">
        <v>337</v>
      </c>
      <c r="G80" t="s">
        <v>322</v>
      </c>
      <c r="H80" t="s">
        <v>323</v>
      </c>
      <c r="I80" s="164">
        <v>387.23</v>
      </c>
    </row>
    <row r="81" spans="4:9" x14ac:dyDescent="0.25">
      <c r="D81" s="132">
        <v>44360</v>
      </c>
      <c r="E81" t="s">
        <v>348</v>
      </c>
      <c r="F81" t="s">
        <v>344</v>
      </c>
      <c r="G81" t="s">
        <v>330</v>
      </c>
      <c r="H81" t="s">
        <v>318</v>
      </c>
      <c r="I81" s="164">
        <v>406.62</v>
      </c>
    </row>
    <row r="82" spans="4:9" x14ac:dyDescent="0.25">
      <c r="D82" s="132">
        <v>44368</v>
      </c>
      <c r="E82" t="s">
        <v>347</v>
      </c>
      <c r="F82" t="s">
        <v>337</v>
      </c>
      <c r="G82" t="s">
        <v>322</v>
      </c>
      <c r="H82" t="s">
        <v>317</v>
      </c>
      <c r="I82" s="164">
        <v>1526.02</v>
      </c>
    </row>
  </sheetData>
  <sortState ref="D5:D9">
    <sortCondition ref="D5:D9"/>
  </sortState>
  <mergeCells count="1">
    <mergeCell ref="D1:F1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2"/>
  <sheetViews>
    <sheetView zoomScale="120" zoomScaleNormal="120" workbookViewId="0">
      <selection sqref="A1:I1"/>
    </sheetView>
  </sheetViews>
  <sheetFormatPr defaultColWidth="8.85546875" defaultRowHeight="15" x14ac:dyDescent="0.25"/>
  <cols>
    <col min="1" max="1" width="12.42578125" customWidth="1"/>
    <col min="3" max="3" width="10.85546875" customWidth="1"/>
    <col min="4" max="4" width="11" customWidth="1"/>
    <col min="5" max="5" width="10.7109375" customWidth="1"/>
  </cols>
  <sheetData>
    <row r="1" spans="1:12" ht="23.25" x14ac:dyDescent="0.35">
      <c r="A1" s="190" t="s">
        <v>210</v>
      </c>
      <c r="B1" s="190"/>
      <c r="C1" s="190"/>
      <c r="D1" s="190"/>
      <c r="E1" s="190"/>
      <c r="F1" s="190"/>
      <c r="G1" s="190"/>
      <c r="H1" s="190"/>
      <c r="I1" s="190"/>
    </row>
    <row r="2" spans="1:12" x14ac:dyDescent="0.25">
      <c r="A2" t="s">
        <v>191</v>
      </c>
      <c r="B2" s="130" t="s">
        <v>192</v>
      </c>
    </row>
    <row r="3" spans="1:12" x14ac:dyDescent="0.25">
      <c r="A3" t="s">
        <v>193</v>
      </c>
    </row>
    <row r="5" spans="1:12" x14ac:dyDescent="0.25">
      <c r="A5" s="81" t="s">
        <v>144</v>
      </c>
      <c r="B5" s="81" t="s">
        <v>194</v>
      </c>
      <c r="C5" s="81" t="s">
        <v>195</v>
      </c>
      <c r="D5" s="81" t="s">
        <v>196</v>
      </c>
      <c r="E5" s="81" t="s">
        <v>197</v>
      </c>
      <c r="F5" s="81" t="s">
        <v>198</v>
      </c>
      <c r="G5" s="81" t="s">
        <v>199</v>
      </c>
      <c r="H5" s="81" t="s">
        <v>200</v>
      </c>
      <c r="I5" s="81" t="s">
        <v>201</v>
      </c>
      <c r="J5" s="81" t="s">
        <v>202</v>
      </c>
      <c r="L5" s="131" t="s">
        <v>209</v>
      </c>
    </row>
    <row r="6" spans="1:12" x14ac:dyDescent="0.25">
      <c r="A6" s="132">
        <v>43466</v>
      </c>
      <c r="B6">
        <v>0.06</v>
      </c>
      <c r="C6">
        <v>0</v>
      </c>
      <c r="D6">
        <v>58</v>
      </c>
      <c r="E6">
        <v>39</v>
      </c>
      <c r="F6">
        <v>1</v>
      </c>
      <c r="I6">
        <v>1</v>
      </c>
      <c r="J6" t="s">
        <v>203</v>
      </c>
      <c r="L6" s="133" t="s">
        <v>204</v>
      </c>
    </row>
    <row r="7" spans="1:12" x14ac:dyDescent="0.25">
      <c r="A7" s="132">
        <v>43467</v>
      </c>
      <c r="B7">
        <v>0</v>
      </c>
      <c r="C7">
        <v>0</v>
      </c>
      <c r="D7">
        <v>40</v>
      </c>
      <c r="E7">
        <v>35</v>
      </c>
      <c r="I7" t="s">
        <v>203</v>
      </c>
      <c r="J7" t="s">
        <v>203</v>
      </c>
      <c r="L7" s="134" t="s">
        <v>205</v>
      </c>
    </row>
    <row r="8" spans="1:12" x14ac:dyDescent="0.25">
      <c r="A8" s="132">
        <v>43468</v>
      </c>
      <c r="B8">
        <v>0</v>
      </c>
      <c r="C8">
        <v>0</v>
      </c>
      <c r="D8">
        <v>44</v>
      </c>
      <c r="E8">
        <v>37</v>
      </c>
      <c r="I8" t="s">
        <v>203</v>
      </c>
      <c r="J8" t="s">
        <v>203</v>
      </c>
      <c r="L8" s="134" t="s">
        <v>206</v>
      </c>
    </row>
    <row r="9" spans="1:12" x14ac:dyDescent="0.25">
      <c r="A9" s="132">
        <v>43469</v>
      </c>
      <c r="B9">
        <v>0</v>
      </c>
      <c r="C9">
        <v>0</v>
      </c>
      <c r="D9">
        <v>47</v>
      </c>
      <c r="E9">
        <v>35</v>
      </c>
      <c r="I9" t="s">
        <v>203</v>
      </c>
      <c r="J9" t="s">
        <v>203</v>
      </c>
      <c r="L9" s="134" t="s">
        <v>207</v>
      </c>
    </row>
    <row r="10" spans="1:12" x14ac:dyDescent="0.25">
      <c r="A10" s="132">
        <v>43470</v>
      </c>
      <c r="B10">
        <v>0.5</v>
      </c>
      <c r="C10">
        <v>0</v>
      </c>
      <c r="D10">
        <v>47</v>
      </c>
      <c r="E10">
        <v>41</v>
      </c>
      <c r="F10">
        <v>1</v>
      </c>
      <c r="I10">
        <v>1</v>
      </c>
      <c r="J10" t="s">
        <v>203</v>
      </c>
      <c r="L10" s="134" t="s">
        <v>208</v>
      </c>
    </row>
    <row r="11" spans="1:12" x14ac:dyDescent="0.25">
      <c r="A11" s="132">
        <v>43471</v>
      </c>
      <c r="B11">
        <v>0</v>
      </c>
      <c r="C11">
        <v>0</v>
      </c>
      <c r="D11">
        <v>49</v>
      </c>
      <c r="E11">
        <v>31</v>
      </c>
      <c r="I11" t="s">
        <v>203</v>
      </c>
      <c r="J11" t="s">
        <v>203</v>
      </c>
    </row>
    <row r="12" spans="1:12" x14ac:dyDescent="0.25">
      <c r="A12" s="132">
        <v>43472</v>
      </c>
      <c r="B12">
        <v>0</v>
      </c>
      <c r="C12">
        <v>0</v>
      </c>
      <c r="D12">
        <v>34</v>
      </c>
      <c r="E12">
        <v>25</v>
      </c>
      <c r="I12" t="s">
        <v>203</v>
      </c>
      <c r="J12" t="s">
        <v>203</v>
      </c>
    </row>
    <row r="13" spans="1:12" x14ac:dyDescent="0.25">
      <c r="A13" s="132">
        <v>43473</v>
      </c>
      <c r="B13">
        <v>0.17</v>
      </c>
      <c r="C13">
        <v>0</v>
      </c>
      <c r="D13">
        <v>45</v>
      </c>
      <c r="E13">
        <v>34</v>
      </c>
      <c r="F13">
        <v>1</v>
      </c>
      <c r="I13">
        <v>1</v>
      </c>
      <c r="J13" t="s">
        <v>203</v>
      </c>
    </row>
    <row r="14" spans="1:12" x14ac:dyDescent="0.25">
      <c r="A14" s="132">
        <v>43474</v>
      </c>
      <c r="B14">
        <v>0.06</v>
      </c>
      <c r="C14">
        <v>0</v>
      </c>
      <c r="D14">
        <v>45</v>
      </c>
      <c r="E14">
        <v>34</v>
      </c>
      <c r="F14">
        <v>1</v>
      </c>
      <c r="I14">
        <v>1</v>
      </c>
      <c r="J14" t="s">
        <v>203</v>
      </c>
    </row>
    <row r="15" spans="1:12" x14ac:dyDescent="0.25">
      <c r="A15" s="132">
        <v>43475</v>
      </c>
      <c r="B15">
        <v>0</v>
      </c>
      <c r="C15">
        <v>0</v>
      </c>
      <c r="D15">
        <v>34</v>
      </c>
      <c r="E15">
        <v>28</v>
      </c>
      <c r="I15" t="s">
        <v>203</v>
      </c>
      <c r="J15" t="s">
        <v>203</v>
      </c>
    </row>
    <row r="16" spans="1:12" x14ac:dyDescent="0.25">
      <c r="A16" s="132">
        <v>43476</v>
      </c>
      <c r="B16">
        <v>0</v>
      </c>
      <c r="C16">
        <v>0</v>
      </c>
      <c r="D16">
        <v>30</v>
      </c>
      <c r="E16">
        <v>21</v>
      </c>
      <c r="I16" t="s">
        <v>203</v>
      </c>
      <c r="J16" t="s">
        <v>203</v>
      </c>
    </row>
    <row r="17" spans="1:10" x14ac:dyDescent="0.25">
      <c r="A17" s="132">
        <v>43477</v>
      </c>
      <c r="B17">
        <v>0</v>
      </c>
      <c r="C17">
        <v>0</v>
      </c>
      <c r="D17">
        <v>34</v>
      </c>
      <c r="E17">
        <v>20</v>
      </c>
      <c r="I17" t="s">
        <v>203</v>
      </c>
      <c r="J17" t="s">
        <v>203</v>
      </c>
    </row>
    <row r="18" spans="1:10" x14ac:dyDescent="0.25">
      <c r="A18" s="132">
        <v>43478</v>
      </c>
      <c r="B18">
        <v>0</v>
      </c>
      <c r="C18">
        <v>0</v>
      </c>
      <c r="D18">
        <v>33</v>
      </c>
      <c r="E18">
        <v>25</v>
      </c>
      <c r="I18" t="s">
        <v>203</v>
      </c>
      <c r="J18" t="s">
        <v>203</v>
      </c>
    </row>
    <row r="19" spans="1:10" x14ac:dyDescent="0.25">
      <c r="A19" s="132">
        <v>43479</v>
      </c>
      <c r="B19">
        <v>0</v>
      </c>
      <c r="C19">
        <v>0</v>
      </c>
      <c r="D19">
        <v>32</v>
      </c>
      <c r="E19">
        <v>22</v>
      </c>
      <c r="I19" t="s">
        <v>203</v>
      </c>
      <c r="J19" t="s">
        <v>203</v>
      </c>
    </row>
    <row r="20" spans="1:10" x14ac:dyDescent="0.25">
      <c r="A20" s="132">
        <v>43480</v>
      </c>
      <c r="B20">
        <v>0</v>
      </c>
      <c r="C20">
        <v>0</v>
      </c>
      <c r="D20">
        <v>36</v>
      </c>
      <c r="E20">
        <v>25</v>
      </c>
      <c r="I20" t="s">
        <v>203</v>
      </c>
      <c r="J20" t="s">
        <v>203</v>
      </c>
    </row>
    <row r="21" spans="1:10" x14ac:dyDescent="0.25">
      <c r="A21" s="132">
        <v>43481</v>
      </c>
      <c r="B21">
        <v>0</v>
      </c>
      <c r="C21">
        <v>0</v>
      </c>
      <c r="D21">
        <v>39</v>
      </c>
      <c r="E21">
        <v>30</v>
      </c>
      <c r="H21">
        <v>1</v>
      </c>
      <c r="I21" t="s">
        <v>203</v>
      </c>
      <c r="J21" t="s">
        <v>203</v>
      </c>
    </row>
    <row r="22" spans="1:10" x14ac:dyDescent="0.25">
      <c r="A22" s="132">
        <v>43482</v>
      </c>
      <c r="B22">
        <v>0</v>
      </c>
      <c r="C22">
        <v>0</v>
      </c>
      <c r="D22">
        <v>33</v>
      </c>
      <c r="E22">
        <v>24</v>
      </c>
      <c r="I22" t="s">
        <v>203</v>
      </c>
      <c r="J22" t="s">
        <v>203</v>
      </c>
    </row>
    <row r="23" spans="1:10" x14ac:dyDescent="0.25">
      <c r="A23" s="132">
        <v>43483</v>
      </c>
      <c r="B23">
        <v>0.05</v>
      </c>
      <c r="C23">
        <v>0.5</v>
      </c>
      <c r="D23">
        <v>39</v>
      </c>
      <c r="E23">
        <v>29</v>
      </c>
      <c r="F23">
        <v>1</v>
      </c>
      <c r="H23">
        <v>1</v>
      </c>
      <c r="I23">
        <v>1</v>
      </c>
      <c r="J23">
        <v>1</v>
      </c>
    </row>
    <row r="24" spans="1:10" x14ac:dyDescent="0.25">
      <c r="A24" s="132">
        <v>43484</v>
      </c>
      <c r="B24">
        <v>0.28999999999999998</v>
      </c>
      <c r="C24">
        <v>0.2</v>
      </c>
      <c r="D24">
        <v>37</v>
      </c>
      <c r="E24">
        <v>32</v>
      </c>
      <c r="F24">
        <v>1</v>
      </c>
      <c r="I24">
        <v>1</v>
      </c>
      <c r="J24">
        <v>1</v>
      </c>
    </row>
    <row r="25" spans="1:10" x14ac:dyDescent="0.25">
      <c r="A25" s="132">
        <v>43485</v>
      </c>
      <c r="B25">
        <v>0.88</v>
      </c>
      <c r="C25">
        <v>0</v>
      </c>
      <c r="D25">
        <v>42</v>
      </c>
      <c r="E25">
        <v>14</v>
      </c>
      <c r="F25">
        <v>1</v>
      </c>
      <c r="I25">
        <v>1</v>
      </c>
      <c r="J25" t="s">
        <v>203</v>
      </c>
    </row>
    <row r="26" spans="1:10" x14ac:dyDescent="0.25">
      <c r="A26" s="132">
        <v>43486</v>
      </c>
      <c r="B26">
        <v>0</v>
      </c>
      <c r="C26">
        <v>0</v>
      </c>
      <c r="D26">
        <v>14</v>
      </c>
      <c r="E26">
        <v>4</v>
      </c>
      <c r="I26" t="s">
        <v>203</v>
      </c>
      <c r="J26" t="s">
        <v>203</v>
      </c>
    </row>
    <row r="27" spans="1:10" x14ac:dyDescent="0.25">
      <c r="A27" s="132">
        <v>43487</v>
      </c>
      <c r="B27">
        <v>0</v>
      </c>
      <c r="C27">
        <v>0</v>
      </c>
      <c r="D27">
        <v>31</v>
      </c>
      <c r="E27">
        <v>13</v>
      </c>
      <c r="I27" t="s">
        <v>203</v>
      </c>
      <c r="J27" t="s">
        <v>203</v>
      </c>
    </row>
    <row r="28" spans="1:10" x14ac:dyDescent="0.25">
      <c r="A28" s="132">
        <v>43488</v>
      </c>
      <c r="B28">
        <v>0</v>
      </c>
      <c r="C28">
        <v>0</v>
      </c>
      <c r="D28">
        <v>52</v>
      </c>
      <c r="E28">
        <v>31</v>
      </c>
      <c r="I28" t="s">
        <v>203</v>
      </c>
      <c r="J28" t="s">
        <v>203</v>
      </c>
    </row>
    <row r="29" spans="1:10" x14ac:dyDescent="0.25">
      <c r="A29" s="132">
        <v>43489</v>
      </c>
      <c r="B29">
        <v>1.33</v>
      </c>
      <c r="C29">
        <v>0</v>
      </c>
      <c r="D29">
        <v>59</v>
      </c>
      <c r="E29">
        <v>35</v>
      </c>
      <c r="F29">
        <v>1</v>
      </c>
      <c r="I29">
        <v>1</v>
      </c>
      <c r="J29" t="s">
        <v>203</v>
      </c>
    </row>
    <row r="30" spans="1:10" x14ac:dyDescent="0.25">
      <c r="A30" s="132">
        <v>43490</v>
      </c>
      <c r="B30">
        <v>0</v>
      </c>
      <c r="C30">
        <v>0</v>
      </c>
      <c r="D30">
        <v>40</v>
      </c>
      <c r="E30">
        <v>28</v>
      </c>
      <c r="I30" t="s">
        <v>203</v>
      </c>
      <c r="J30" t="s">
        <v>203</v>
      </c>
    </row>
    <row r="31" spans="1:10" x14ac:dyDescent="0.25">
      <c r="A31" s="132">
        <v>43491</v>
      </c>
      <c r="B31">
        <v>0</v>
      </c>
      <c r="C31">
        <v>0</v>
      </c>
      <c r="D31">
        <v>35</v>
      </c>
      <c r="E31">
        <v>24</v>
      </c>
      <c r="I31" t="s">
        <v>203</v>
      </c>
      <c r="J31" t="s">
        <v>203</v>
      </c>
    </row>
    <row r="32" spans="1:10" x14ac:dyDescent="0.25">
      <c r="A32" s="132">
        <v>43492</v>
      </c>
      <c r="B32">
        <v>0</v>
      </c>
      <c r="C32">
        <v>0</v>
      </c>
      <c r="D32">
        <v>49</v>
      </c>
      <c r="E32">
        <v>32</v>
      </c>
      <c r="I32" t="s">
        <v>203</v>
      </c>
      <c r="J32" t="s">
        <v>203</v>
      </c>
    </row>
    <row r="33" spans="1:10" x14ac:dyDescent="0.25">
      <c r="A33" s="132">
        <v>43493</v>
      </c>
      <c r="B33">
        <v>0</v>
      </c>
      <c r="C33">
        <v>0</v>
      </c>
      <c r="D33">
        <v>38</v>
      </c>
      <c r="E33">
        <v>25</v>
      </c>
      <c r="I33" t="s">
        <v>203</v>
      </c>
      <c r="J33" t="s">
        <v>203</v>
      </c>
    </row>
    <row r="34" spans="1:10" x14ac:dyDescent="0.25">
      <c r="A34" s="132">
        <v>43494</v>
      </c>
      <c r="B34">
        <v>0.23</v>
      </c>
      <c r="C34">
        <v>0</v>
      </c>
      <c r="D34">
        <v>43</v>
      </c>
      <c r="E34">
        <v>25</v>
      </c>
      <c r="F34">
        <v>1</v>
      </c>
      <c r="I34">
        <v>1</v>
      </c>
      <c r="J34" t="s">
        <v>203</v>
      </c>
    </row>
    <row r="35" spans="1:10" x14ac:dyDescent="0.25">
      <c r="A35" s="132">
        <v>43495</v>
      </c>
      <c r="B35">
        <v>0.01</v>
      </c>
      <c r="C35">
        <v>0.4</v>
      </c>
      <c r="D35">
        <v>35</v>
      </c>
      <c r="E35">
        <v>6</v>
      </c>
      <c r="F35">
        <v>1</v>
      </c>
      <c r="I35">
        <v>1</v>
      </c>
      <c r="J35">
        <v>1</v>
      </c>
    </row>
    <row r="36" spans="1:10" x14ac:dyDescent="0.25">
      <c r="A36" s="132">
        <v>43496</v>
      </c>
      <c r="B36">
        <v>0</v>
      </c>
      <c r="C36">
        <v>0</v>
      </c>
      <c r="D36">
        <v>16</v>
      </c>
      <c r="E36">
        <v>2</v>
      </c>
      <c r="I36" t="s">
        <v>203</v>
      </c>
      <c r="J36" t="s">
        <v>203</v>
      </c>
    </row>
    <row r="37" spans="1:10" x14ac:dyDescent="0.25">
      <c r="A37" s="132">
        <v>43497</v>
      </c>
      <c r="B37">
        <v>0</v>
      </c>
      <c r="C37">
        <v>0</v>
      </c>
      <c r="D37">
        <v>21</v>
      </c>
      <c r="E37">
        <v>11</v>
      </c>
      <c r="I37" t="s">
        <v>203</v>
      </c>
      <c r="J37" t="s">
        <v>203</v>
      </c>
    </row>
    <row r="38" spans="1:10" x14ac:dyDescent="0.25">
      <c r="A38" s="132">
        <v>43498</v>
      </c>
      <c r="B38">
        <v>0</v>
      </c>
      <c r="C38">
        <v>0</v>
      </c>
      <c r="D38">
        <v>34</v>
      </c>
      <c r="E38">
        <v>16</v>
      </c>
      <c r="I38" t="s">
        <v>203</v>
      </c>
      <c r="J38" t="s">
        <v>203</v>
      </c>
    </row>
    <row r="39" spans="1:10" x14ac:dyDescent="0.25">
      <c r="A39" s="132">
        <v>43499</v>
      </c>
      <c r="B39">
        <v>0</v>
      </c>
      <c r="C39">
        <v>0</v>
      </c>
      <c r="D39">
        <v>53</v>
      </c>
      <c r="E39">
        <v>33</v>
      </c>
      <c r="H39">
        <v>1</v>
      </c>
      <c r="I39" t="s">
        <v>203</v>
      </c>
      <c r="J39" t="s">
        <v>203</v>
      </c>
    </row>
    <row r="40" spans="1:10" x14ac:dyDescent="0.25">
      <c r="A40" s="132">
        <v>43500</v>
      </c>
      <c r="B40">
        <v>0</v>
      </c>
      <c r="C40">
        <v>0</v>
      </c>
      <c r="D40">
        <v>61</v>
      </c>
      <c r="E40">
        <v>41</v>
      </c>
      <c r="I40" t="s">
        <v>203</v>
      </c>
      <c r="J40" t="s">
        <v>203</v>
      </c>
    </row>
    <row r="41" spans="1:10" x14ac:dyDescent="0.25">
      <c r="A41" s="132">
        <v>43501</v>
      </c>
      <c r="B41">
        <v>0</v>
      </c>
      <c r="C41">
        <v>0</v>
      </c>
      <c r="D41">
        <v>65</v>
      </c>
      <c r="E41">
        <v>44</v>
      </c>
      <c r="I41" t="s">
        <v>203</v>
      </c>
      <c r="J41" t="s">
        <v>203</v>
      </c>
    </row>
    <row r="42" spans="1:10" x14ac:dyDescent="0.25">
      <c r="A42" s="132">
        <v>43502</v>
      </c>
      <c r="B42">
        <v>0.45</v>
      </c>
      <c r="C42">
        <v>0</v>
      </c>
      <c r="D42">
        <v>46</v>
      </c>
      <c r="E42">
        <v>35</v>
      </c>
      <c r="F42">
        <v>1</v>
      </c>
      <c r="I42">
        <v>1</v>
      </c>
      <c r="J42" t="s">
        <v>203</v>
      </c>
    </row>
    <row r="43" spans="1:10" x14ac:dyDescent="0.25">
      <c r="A43" s="132">
        <v>43503</v>
      </c>
      <c r="B43">
        <v>7.0000000000000007E-2</v>
      </c>
      <c r="C43">
        <v>0</v>
      </c>
      <c r="D43">
        <v>44</v>
      </c>
      <c r="E43">
        <v>39</v>
      </c>
      <c r="F43">
        <v>1</v>
      </c>
      <c r="I43">
        <v>1</v>
      </c>
      <c r="J43" t="s">
        <v>203</v>
      </c>
    </row>
    <row r="44" spans="1:10" x14ac:dyDescent="0.25">
      <c r="A44" s="132">
        <v>43504</v>
      </c>
      <c r="B44">
        <v>0.37</v>
      </c>
      <c r="C44">
        <v>0</v>
      </c>
      <c r="D44">
        <v>55</v>
      </c>
      <c r="E44">
        <v>32</v>
      </c>
      <c r="F44">
        <v>1</v>
      </c>
      <c r="I44">
        <v>1</v>
      </c>
      <c r="J44" t="s">
        <v>203</v>
      </c>
    </row>
    <row r="45" spans="1:10" x14ac:dyDescent="0.25">
      <c r="A45" s="132">
        <v>43505</v>
      </c>
      <c r="B45">
        <v>0</v>
      </c>
      <c r="C45">
        <v>0</v>
      </c>
      <c r="D45">
        <v>32</v>
      </c>
      <c r="E45">
        <v>23</v>
      </c>
      <c r="I45" t="s">
        <v>203</v>
      </c>
      <c r="J45" t="s">
        <v>203</v>
      </c>
    </row>
    <row r="46" spans="1:10" x14ac:dyDescent="0.25">
      <c r="A46" s="132">
        <v>43506</v>
      </c>
      <c r="B46">
        <v>0</v>
      </c>
      <c r="C46">
        <v>0</v>
      </c>
      <c r="D46">
        <v>35</v>
      </c>
      <c r="E46">
        <v>23</v>
      </c>
      <c r="I46" t="s">
        <v>203</v>
      </c>
      <c r="J46" t="s">
        <v>203</v>
      </c>
    </row>
    <row r="47" spans="1:10" x14ac:dyDescent="0.25">
      <c r="A47" s="132">
        <v>43507</v>
      </c>
      <c r="B47">
        <v>0</v>
      </c>
      <c r="C47">
        <v>0</v>
      </c>
      <c r="D47">
        <v>38</v>
      </c>
      <c r="E47">
        <v>30</v>
      </c>
      <c r="I47" t="s">
        <v>203</v>
      </c>
      <c r="J47" t="s">
        <v>203</v>
      </c>
    </row>
    <row r="48" spans="1:10" x14ac:dyDescent="0.25">
      <c r="A48" s="132">
        <v>43508</v>
      </c>
      <c r="B48">
        <v>0.75</v>
      </c>
      <c r="C48">
        <v>1.2</v>
      </c>
      <c r="D48">
        <v>36</v>
      </c>
      <c r="E48">
        <v>26</v>
      </c>
      <c r="F48">
        <v>1</v>
      </c>
      <c r="I48">
        <v>1</v>
      </c>
      <c r="J48">
        <v>1</v>
      </c>
    </row>
    <row r="49" spans="1:10" x14ac:dyDescent="0.25">
      <c r="A49" s="132">
        <v>43509</v>
      </c>
      <c r="B49">
        <v>0.08</v>
      </c>
      <c r="C49">
        <v>0</v>
      </c>
      <c r="D49">
        <v>41</v>
      </c>
      <c r="E49">
        <v>33</v>
      </c>
      <c r="F49">
        <v>1</v>
      </c>
      <c r="I49">
        <v>1</v>
      </c>
      <c r="J49" t="s">
        <v>203</v>
      </c>
    </row>
    <row r="50" spans="1:10" x14ac:dyDescent="0.25">
      <c r="A50" s="132">
        <v>43510</v>
      </c>
      <c r="B50">
        <v>0</v>
      </c>
      <c r="C50">
        <v>0</v>
      </c>
      <c r="D50">
        <v>46</v>
      </c>
      <c r="E50">
        <v>33</v>
      </c>
      <c r="I50" t="s">
        <v>203</v>
      </c>
      <c r="J50" t="s">
        <v>203</v>
      </c>
    </row>
    <row r="51" spans="1:10" x14ac:dyDescent="0.25">
      <c r="A51" s="132">
        <v>43511</v>
      </c>
      <c r="B51">
        <v>0</v>
      </c>
      <c r="C51">
        <v>0</v>
      </c>
      <c r="D51">
        <v>59</v>
      </c>
      <c r="E51">
        <v>42</v>
      </c>
      <c r="I51" t="s">
        <v>203</v>
      </c>
      <c r="J51" t="s">
        <v>203</v>
      </c>
    </row>
    <row r="52" spans="1:10" x14ac:dyDescent="0.25">
      <c r="A52" s="132">
        <v>43512</v>
      </c>
      <c r="B52">
        <v>0</v>
      </c>
      <c r="C52">
        <v>0</v>
      </c>
      <c r="D52">
        <v>47</v>
      </c>
      <c r="E52">
        <v>32</v>
      </c>
      <c r="I52" t="s">
        <v>203</v>
      </c>
      <c r="J52" t="s">
        <v>203</v>
      </c>
    </row>
    <row r="53" spans="1:10" x14ac:dyDescent="0.25">
      <c r="A53" s="132">
        <v>43513</v>
      </c>
      <c r="B53">
        <v>0.04</v>
      </c>
      <c r="C53">
        <v>0</v>
      </c>
      <c r="D53">
        <v>38</v>
      </c>
      <c r="E53">
        <v>26</v>
      </c>
      <c r="F53">
        <v>1</v>
      </c>
      <c r="I53">
        <v>1</v>
      </c>
      <c r="J53" t="s">
        <v>203</v>
      </c>
    </row>
    <row r="54" spans="1:10" x14ac:dyDescent="0.25">
      <c r="A54" s="132">
        <v>43514</v>
      </c>
      <c r="B54">
        <v>0.09</v>
      </c>
      <c r="C54">
        <v>0</v>
      </c>
      <c r="D54">
        <v>42</v>
      </c>
      <c r="E54">
        <v>26</v>
      </c>
      <c r="F54">
        <v>1</v>
      </c>
      <c r="I54">
        <v>1</v>
      </c>
      <c r="J54" t="s">
        <v>203</v>
      </c>
    </row>
    <row r="55" spans="1:10" x14ac:dyDescent="0.25">
      <c r="A55" s="132">
        <v>43515</v>
      </c>
      <c r="B55">
        <v>0</v>
      </c>
      <c r="C55">
        <v>0</v>
      </c>
      <c r="D55">
        <v>36</v>
      </c>
      <c r="E55">
        <v>23</v>
      </c>
      <c r="I55" t="s">
        <v>203</v>
      </c>
      <c r="J55" t="s">
        <v>203</v>
      </c>
    </row>
    <row r="56" spans="1:10" x14ac:dyDescent="0.25">
      <c r="A56" s="132">
        <v>43516</v>
      </c>
      <c r="B56">
        <v>0.56999999999999995</v>
      </c>
      <c r="C56">
        <v>1.3</v>
      </c>
      <c r="D56">
        <v>33</v>
      </c>
      <c r="E56">
        <v>26</v>
      </c>
      <c r="F56">
        <v>1</v>
      </c>
      <c r="G56">
        <v>1</v>
      </c>
      <c r="I56">
        <v>1</v>
      </c>
      <c r="J56">
        <v>1</v>
      </c>
    </row>
    <row r="57" spans="1:10" x14ac:dyDescent="0.25">
      <c r="A57" s="132">
        <v>43517</v>
      </c>
      <c r="B57">
        <v>0.1</v>
      </c>
      <c r="C57">
        <v>0</v>
      </c>
      <c r="D57">
        <v>52</v>
      </c>
      <c r="E57">
        <v>33</v>
      </c>
      <c r="F57">
        <v>1</v>
      </c>
      <c r="I57">
        <v>1</v>
      </c>
      <c r="J57" t="s">
        <v>203</v>
      </c>
    </row>
    <row r="58" spans="1:10" x14ac:dyDescent="0.25">
      <c r="A58" s="132">
        <v>43518</v>
      </c>
      <c r="B58">
        <v>0</v>
      </c>
      <c r="C58">
        <v>0</v>
      </c>
      <c r="D58">
        <v>44</v>
      </c>
      <c r="E58">
        <v>36</v>
      </c>
      <c r="I58" t="s">
        <v>203</v>
      </c>
      <c r="J58" t="s">
        <v>203</v>
      </c>
    </row>
    <row r="59" spans="1:10" x14ac:dyDescent="0.25">
      <c r="A59" s="132">
        <v>43519</v>
      </c>
      <c r="B59">
        <v>0.01</v>
      </c>
      <c r="C59">
        <v>0</v>
      </c>
      <c r="D59">
        <v>42</v>
      </c>
      <c r="E59">
        <v>32</v>
      </c>
      <c r="F59">
        <v>1</v>
      </c>
      <c r="I59">
        <v>1</v>
      </c>
      <c r="J59" t="s">
        <v>203</v>
      </c>
    </row>
    <row r="60" spans="1:10" x14ac:dyDescent="0.25">
      <c r="A60" s="132">
        <v>43520</v>
      </c>
      <c r="B60">
        <v>0.57999999999999996</v>
      </c>
      <c r="C60">
        <v>0</v>
      </c>
      <c r="D60">
        <v>47</v>
      </c>
      <c r="E60">
        <v>36</v>
      </c>
      <c r="F60">
        <v>1</v>
      </c>
      <c r="I60">
        <v>1</v>
      </c>
      <c r="J60" t="s">
        <v>203</v>
      </c>
    </row>
    <row r="61" spans="1:10" x14ac:dyDescent="0.25">
      <c r="A61" s="132">
        <v>43521</v>
      </c>
      <c r="B61">
        <v>0</v>
      </c>
      <c r="C61">
        <v>0</v>
      </c>
      <c r="D61">
        <v>43</v>
      </c>
      <c r="E61">
        <v>28</v>
      </c>
      <c r="I61" t="s">
        <v>203</v>
      </c>
      <c r="J61" t="s">
        <v>203</v>
      </c>
    </row>
    <row r="62" spans="1:10" x14ac:dyDescent="0.25">
      <c r="A62" s="132">
        <v>43522</v>
      </c>
      <c r="B62">
        <v>0</v>
      </c>
      <c r="C62">
        <v>0</v>
      </c>
      <c r="D62">
        <v>36</v>
      </c>
      <c r="E62">
        <v>25</v>
      </c>
      <c r="I62" t="s">
        <v>203</v>
      </c>
      <c r="J62" t="s">
        <v>203</v>
      </c>
    </row>
    <row r="63" spans="1:10" x14ac:dyDescent="0.25">
      <c r="A63" s="132">
        <v>43523</v>
      </c>
      <c r="B63">
        <v>0</v>
      </c>
      <c r="C63">
        <v>0</v>
      </c>
      <c r="D63">
        <v>31</v>
      </c>
      <c r="E63">
        <v>23</v>
      </c>
      <c r="I63" t="s">
        <v>203</v>
      </c>
      <c r="J63" t="s">
        <v>203</v>
      </c>
    </row>
    <row r="64" spans="1:10" x14ac:dyDescent="0.25">
      <c r="A64" s="132">
        <v>43524</v>
      </c>
      <c r="B64">
        <v>0.03</v>
      </c>
      <c r="C64">
        <v>0.1</v>
      </c>
      <c r="D64">
        <v>37</v>
      </c>
      <c r="E64">
        <v>27</v>
      </c>
      <c r="F64">
        <v>1</v>
      </c>
      <c r="I64">
        <v>1</v>
      </c>
      <c r="J64">
        <v>1</v>
      </c>
    </row>
    <row r="65" spans="1:10" x14ac:dyDescent="0.25">
      <c r="A65" s="132">
        <v>43525</v>
      </c>
      <c r="B65">
        <v>0.11</v>
      </c>
      <c r="C65">
        <v>1.4</v>
      </c>
      <c r="D65">
        <v>35</v>
      </c>
      <c r="E65">
        <v>26</v>
      </c>
      <c r="F65">
        <v>1</v>
      </c>
      <c r="G65">
        <v>1</v>
      </c>
      <c r="H65">
        <v>1</v>
      </c>
      <c r="I65">
        <v>1</v>
      </c>
      <c r="J65">
        <v>1</v>
      </c>
    </row>
    <row r="66" spans="1:10" x14ac:dyDescent="0.25">
      <c r="A66" s="132">
        <v>43526</v>
      </c>
      <c r="B66">
        <v>0.53</v>
      </c>
      <c r="C66">
        <v>4</v>
      </c>
      <c r="D66">
        <v>41</v>
      </c>
      <c r="E66">
        <v>31</v>
      </c>
      <c r="F66">
        <v>1</v>
      </c>
      <c r="H66">
        <v>1</v>
      </c>
      <c r="I66">
        <v>1</v>
      </c>
      <c r="J66">
        <v>1</v>
      </c>
    </row>
    <row r="67" spans="1:10" x14ac:dyDescent="0.25">
      <c r="A67" s="132">
        <v>43527</v>
      </c>
      <c r="B67">
        <v>0.52</v>
      </c>
      <c r="C67">
        <v>3</v>
      </c>
      <c r="D67">
        <v>42</v>
      </c>
      <c r="E67">
        <v>33</v>
      </c>
      <c r="F67">
        <v>1</v>
      </c>
      <c r="G67">
        <v>1</v>
      </c>
      <c r="I67">
        <v>1</v>
      </c>
      <c r="J67">
        <v>1</v>
      </c>
    </row>
    <row r="68" spans="1:10" x14ac:dyDescent="0.25">
      <c r="A68" s="132">
        <v>43528</v>
      </c>
      <c r="B68">
        <v>0.28999999999999998</v>
      </c>
      <c r="C68">
        <v>2</v>
      </c>
      <c r="D68">
        <v>38</v>
      </c>
      <c r="E68">
        <v>28</v>
      </c>
      <c r="F68">
        <v>1</v>
      </c>
      <c r="G68">
        <v>1</v>
      </c>
      <c r="I68">
        <v>1</v>
      </c>
      <c r="J68">
        <v>1</v>
      </c>
    </row>
    <row r="69" spans="1:10" x14ac:dyDescent="0.25">
      <c r="A69" s="132">
        <v>43529</v>
      </c>
      <c r="B69">
        <v>0</v>
      </c>
      <c r="C69">
        <v>0</v>
      </c>
      <c r="D69">
        <v>32</v>
      </c>
      <c r="E69">
        <v>20</v>
      </c>
      <c r="I69" t="s">
        <v>203</v>
      </c>
      <c r="J69" t="s">
        <v>203</v>
      </c>
    </row>
    <row r="70" spans="1:10" x14ac:dyDescent="0.25">
      <c r="A70" s="132">
        <v>43530</v>
      </c>
      <c r="B70">
        <v>0</v>
      </c>
      <c r="C70">
        <v>0</v>
      </c>
      <c r="D70">
        <v>26</v>
      </c>
      <c r="E70">
        <v>19</v>
      </c>
      <c r="I70" t="s">
        <v>203</v>
      </c>
      <c r="J70" t="s">
        <v>203</v>
      </c>
    </row>
    <row r="71" spans="1:10" x14ac:dyDescent="0.25">
      <c r="A71" s="132">
        <v>43531</v>
      </c>
      <c r="B71">
        <v>0</v>
      </c>
      <c r="C71">
        <v>0</v>
      </c>
      <c r="D71">
        <v>32</v>
      </c>
      <c r="E71">
        <v>18</v>
      </c>
      <c r="I71" t="s">
        <v>203</v>
      </c>
      <c r="J71" t="s">
        <v>203</v>
      </c>
    </row>
    <row r="72" spans="1:10" x14ac:dyDescent="0.25">
      <c r="A72" s="132">
        <v>43532</v>
      </c>
      <c r="B72">
        <v>0</v>
      </c>
      <c r="C72">
        <v>0</v>
      </c>
      <c r="D72">
        <v>39</v>
      </c>
      <c r="E72">
        <v>24</v>
      </c>
      <c r="I72" t="s">
        <v>203</v>
      </c>
      <c r="J72" t="s">
        <v>203</v>
      </c>
    </row>
    <row r="73" spans="1:10" x14ac:dyDescent="0.25">
      <c r="A73" s="132">
        <v>43533</v>
      </c>
      <c r="B73">
        <v>0</v>
      </c>
      <c r="C73">
        <v>0</v>
      </c>
      <c r="D73">
        <v>49</v>
      </c>
      <c r="E73">
        <v>34</v>
      </c>
      <c r="I73" t="s">
        <v>203</v>
      </c>
      <c r="J73" t="s">
        <v>203</v>
      </c>
    </row>
    <row r="74" spans="1:10" x14ac:dyDescent="0.25">
      <c r="A74" s="132">
        <v>43534</v>
      </c>
      <c r="B74">
        <v>0.54</v>
      </c>
      <c r="C74">
        <v>0</v>
      </c>
      <c r="D74">
        <v>43</v>
      </c>
      <c r="E74">
        <v>35</v>
      </c>
      <c r="I74">
        <v>1</v>
      </c>
      <c r="J74" t="s">
        <v>203</v>
      </c>
    </row>
    <row r="75" spans="1:10" x14ac:dyDescent="0.25">
      <c r="A75" s="132">
        <v>43535</v>
      </c>
      <c r="B75">
        <v>0</v>
      </c>
      <c r="C75">
        <v>0</v>
      </c>
      <c r="D75">
        <v>53</v>
      </c>
      <c r="E75">
        <v>39</v>
      </c>
      <c r="I75" t="s">
        <v>203</v>
      </c>
      <c r="J75" t="s">
        <v>203</v>
      </c>
    </row>
    <row r="76" spans="1:10" x14ac:dyDescent="0.25">
      <c r="A76" s="132">
        <v>43536</v>
      </c>
      <c r="B76">
        <v>0</v>
      </c>
      <c r="C76">
        <v>0</v>
      </c>
      <c r="D76">
        <v>44</v>
      </c>
      <c r="E76">
        <v>34</v>
      </c>
      <c r="I76" t="s">
        <v>203</v>
      </c>
      <c r="J76" t="s">
        <v>203</v>
      </c>
    </row>
    <row r="77" spans="1:10" x14ac:dyDescent="0.25">
      <c r="A77" s="132">
        <v>43537</v>
      </c>
      <c r="B77">
        <v>0</v>
      </c>
      <c r="C77">
        <v>0</v>
      </c>
      <c r="D77">
        <v>49</v>
      </c>
      <c r="E77">
        <v>32</v>
      </c>
      <c r="H77">
        <v>1</v>
      </c>
      <c r="I77" t="s">
        <v>203</v>
      </c>
      <c r="J77" t="s">
        <v>203</v>
      </c>
    </row>
    <row r="78" spans="1:10" x14ac:dyDescent="0.25">
      <c r="A78" s="132">
        <v>43538</v>
      </c>
      <c r="B78">
        <v>0</v>
      </c>
      <c r="C78">
        <v>0</v>
      </c>
      <c r="D78">
        <v>57</v>
      </c>
      <c r="E78">
        <v>42</v>
      </c>
      <c r="I78" t="s">
        <v>203</v>
      </c>
      <c r="J78" t="s">
        <v>203</v>
      </c>
    </row>
    <row r="79" spans="1:10" x14ac:dyDescent="0.25">
      <c r="A79" s="132">
        <v>43539</v>
      </c>
      <c r="B79">
        <v>0.39</v>
      </c>
      <c r="C79">
        <v>0</v>
      </c>
      <c r="D79">
        <v>75</v>
      </c>
      <c r="E79">
        <v>49</v>
      </c>
      <c r="F79">
        <v>1</v>
      </c>
      <c r="I79">
        <v>1</v>
      </c>
      <c r="J79" t="s">
        <v>203</v>
      </c>
    </row>
    <row r="80" spans="1:10" x14ac:dyDescent="0.25">
      <c r="A80" s="132">
        <v>43540</v>
      </c>
      <c r="B80">
        <v>0</v>
      </c>
      <c r="C80">
        <v>0</v>
      </c>
      <c r="D80">
        <v>58</v>
      </c>
      <c r="E80">
        <v>37</v>
      </c>
      <c r="I80" t="s">
        <v>203</v>
      </c>
      <c r="J80" t="s">
        <v>203</v>
      </c>
    </row>
    <row r="81" spans="1:10" x14ac:dyDescent="0.25">
      <c r="A81" s="132">
        <v>43541</v>
      </c>
      <c r="B81">
        <v>0</v>
      </c>
      <c r="C81">
        <v>0</v>
      </c>
      <c r="D81">
        <v>45</v>
      </c>
      <c r="E81">
        <v>34</v>
      </c>
      <c r="I81" t="s">
        <v>203</v>
      </c>
      <c r="J81" t="s">
        <v>203</v>
      </c>
    </row>
    <row r="82" spans="1:10" x14ac:dyDescent="0.25">
      <c r="A82" s="132">
        <v>43542</v>
      </c>
      <c r="B82">
        <v>0</v>
      </c>
      <c r="C82">
        <v>0</v>
      </c>
      <c r="D82">
        <v>46</v>
      </c>
      <c r="E82">
        <v>32</v>
      </c>
      <c r="I82" t="s">
        <v>203</v>
      </c>
      <c r="J82" t="s">
        <v>203</v>
      </c>
    </row>
    <row r="83" spans="1:10" x14ac:dyDescent="0.25">
      <c r="A83" s="132">
        <v>43543</v>
      </c>
      <c r="B83">
        <v>0</v>
      </c>
      <c r="C83">
        <v>0</v>
      </c>
      <c r="D83">
        <v>51</v>
      </c>
      <c r="E83">
        <v>35</v>
      </c>
      <c r="I83" t="s">
        <v>203</v>
      </c>
      <c r="J83" t="s">
        <v>203</v>
      </c>
    </row>
    <row r="84" spans="1:10" x14ac:dyDescent="0.25">
      <c r="A84" s="132">
        <v>43544</v>
      </c>
      <c r="B84">
        <v>0</v>
      </c>
      <c r="C84">
        <v>0</v>
      </c>
      <c r="D84">
        <v>53</v>
      </c>
      <c r="E84">
        <v>37</v>
      </c>
      <c r="I84" t="s">
        <v>203</v>
      </c>
      <c r="J84" t="s">
        <v>203</v>
      </c>
    </row>
    <row r="85" spans="1:10" x14ac:dyDescent="0.25">
      <c r="A85" s="132">
        <v>43545</v>
      </c>
      <c r="B85">
        <v>0.75</v>
      </c>
      <c r="C85">
        <v>0</v>
      </c>
      <c r="D85">
        <v>46</v>
      </c>
      <c r="E85">
        <v>41</v>
      </c>
      <c r="F85">
        <v>1</v>
      </c>
      <c r="I85">
        <v>1</v>
      </c>
      <c r="J85" t="s">
        <v>203</v>
      </c>
    </row>
    <row r="86" spans="1:10" x14ac:dyDescent="0.25">
      <c r="A86" s="132">
        <v>43546</v>
      </c>
      <c r="B86">
        <v>0.68</v>
      </c>
      <c r="C86">
        <v>0</v>
      </c>
      <c r="D86">
        <v>49</v>
      </c>
      <c r="E86">
        <v>38</v>
      </c>
      <c r="F86">
        <v>1</v>
      </c>
      <c r="I86">
        <v>1</v>
      </c>
      <c r="J86" t="s">
        <v>203</v>
      </c>
    </row>
    <row r="87" spans="1:10" x14ac:dyDescent="0.25">
      <c r="A87" s="132">
        <v>43547</v>
      </c>
      <c r="B87">
        <v>0</v>
      </c>
      <c r="C87">
        <v>0</v>
      </c>
      <c r="D87">
        <v>48</v>
      </c>
      <c r="E87">
        <v>35</v>
      </c>
      <c r="I87" t="s">
        <v>203</v>
      </c>
      <c r="J87" t="s">
        <v>203</v>
      </c>
    </row>
    <row r="88" spans="1:10" x14ac:dyDescent="0.25">
      <c r="A88" s="132">
        <v>43548</v>
      </c>
      <c r="B88">
        <v>0</v>
      </c>
      <c r="C88">
        <v>0</v>
      </c>
      <c r="D88">
        <v>60</v>
      </c>
      <c r="E88">
        <v>38</v>
      </c>
      <c r="I88" t="s">
        <v>203</v>
      </c>
      <c r="J88" t="s">
        <v>203</v>
      </c>
    </row>
    <row r="89" spans="1:10" x14ac:dyDescent="0.25">
      <c r="A89" s="132">
        <v>43549</v>
      </c>
      <c r="B89">
        <v>0</v>
      </c>
      <c r="C89">
        <v>0</v>
      </c>
      <c r="D89">
        <v>56</v>
      </c>
      <c r="E89">
        <v>42</v>
      </c>
      <c r="I89" t="s">
        <v>203</v>
      </c>
      <c r="J89" t="s">
        <v>203</v>
      </c>
    </row>
    <row r="90" spans="1:10" x14ac:dyDescent="0.25">
      <c r="A90" s="132">
        <v>43550</v>
      </c>
      <c r="B90">
        <v>0</v>
      </c>
      <c r="C90">
        <v>0</v>
      </c>
      <c r="D90">
        <v>49</v>
      </c>
      <c r="E90">
        <v>33</v>
      </c>
      <c r="I90" t="s">
        <v>203</v>
      </c>
      <c r="J90" t="s">
        <v>203</v>
      </c>
    </row>
    <row r="91" spans="1:10" x14ac:dyDescent="0.25">
      <c r="A91" s="132">
        <v>43551</v>
      </c>
      <c r="B91">
        <v>0</v>
      </c>
      <c r="C91">
        <v>0</v>
      </c>
      <c r="D91">
        <v>47</v>
      </c>
      <c r="E91">
        <v>34</v>
      </c>
      <c r="I91" t="s">
        <v>203</v>
      </c>
      <c r="J91" t="s">
        <v>203</v>
      </c>
    </row>
    <row r="92" spans="1:10" x14ac:dyDescent="0.25">
      <c r="A92" s="132">
        <v>43552</v>
      </c>
      <c r="B92">
        <v>0</v>
      </c>
      <c r="C92">
        <v>0</v>
      </c>
      <c r="D92">
        <v>53</v>
      </c>
      <c r="E92">
        <v>37</v>
      </c>
      <c r="I92" t="s">
        <v>203</v>
      </c>
      <c r="J92" t="s">
        <v>203</v>
      </c>
    </row>
  </sheetData>
  <mergeCells count="1">
    <mergeCell ref="A1:I1"/>
  </mergeCells>
  <hyperlinks>
    <hyperlink ref="B2" r:id="rId1" xr:uid="{00000000-0004-0000-0100-000000000000}"/>
  </hyperlinks>
  <pageMargins left="0.7" right="0.7" top="0.75" bottom="0.75" header="0.3" footer="0.3"/>
  <pageSetup scale="13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909A-2180-45C7-B9FA-815171C66A9E}">
  <dimension ref="A1:D30"/>
  <sheetViews>
    <sheetView zoomScale="120" zoomScaleNormal="120" workbookViewId="0">
      <selection sqref="A1:D1"/>
    </sheetView>
  </sheetViews>
  <sheetFormatPr defaultRowHeight="15" x14ac:dyDescent="0.25"/>
  <cols>
    <col min="1" max="1" width="13.140625" bestFit="1" customWidth="1"/>
    <col min="2" max="2" width="20.5703125" bestFit="1" customWidth="1"/>
    <col min="3" max="3" width="5.5703125" bestFit="1" customWidth="1"/>
    <col min="4" max="4" width="11.28515625" bestFit="1" customWidth="1"/>
  </cols>
  <sheetData>
    <row r="1" spans="1:4" ht="23.25" x14ac:dyDescent="0.35">
      <c r="A1" s="190" t="s">
        <v>409</v>
      </c>
      <c r="B1" s="190"/>
      <c r="C1" s="190"/>
      <c r="D1" s="190"/>
    </row>
    <row r="4" spans="1:4" x14ac:dyDescent="0.25">
      <c r="A4" s="179" t="s">
        <v>399</v>
      </c>
      <c r="B4" t="s">
        <v>407</v>
      </c>
    </row>
    <row r="5" spans="1:4" x14ac:dyDescent="0.25">
      <c r="A5" s="180" t="s">
        <v>401</v>
      </c>
      <c r="B5" s="181">
        <v>3.58</v>
      </c>
    </row>
    <row r="6" spans="1:4" x14ac:dyDescent="0.25">
      <c r="A6" s="180" t="s">
        <v>124</v>
      </c>
      <c r="B6" s="181">
        <v>3.14</v>
      </c>
    </row>
    <row r="7" spans="1:4" x14ac:dyDescent="0.25">
      <c r="A7" s="180" t="s">
        <v>402</v>
      </c>
      <c r="B7" s="181">
        <v>3.8100000000000005</v>
      </c>
    </row>
    <row r="8" spans="1:4" x14ac:dyDescent="0.25">
      <c r="A8" s="180" t="s">
        <v>400</v>
      </c>
      <c r="B8" s="181">
        <v>10.530000000000001</v>
      </c>
    </row>
    <row r="11" spans="1:4" x14ac:dyDescent="0.25">
      <c r="A11" s="179" t="s">
        <v>399</v>
      </c>
      <c r="B11" t="s">
        <v>408</v>
      </c>
    </row>
    <row r="12" spans="1:4" x14ac:dyDescent="0.25">
      <c r="A12" s="180" t="s">
        <v>401</v>
      </c>
      <c r="B12" s="181">
        <v>1.1000000000000001</v>
      </c>
    </row>
    <row r="13" spans="1:4" x14ac:dyDescent="0.25">
      <c r="A13" s="180" t="s">
        <v>124</v>
      </c>
      <c r="B13" s="181">
        <v>2.6</v>
      </c>
    </row>
    <row r="14" spans="1:4" x14ac:dyDescent="0.25">
      <c r="A14" s="180" t="s">
        <v>402</v>
      </c>
      <c r="B14" s="181">
        <v>10.4</v>
      </c>
    </row>
    <row r="15" spans="1:4" x14ac:dyDescent="0.25">
      <c r="A15" s="180" t="s">
        <v>400</v>
      </c>
      <c r="B15" s="181">
        <v>14.100000000000001</v>
      </c>
    </row>
    <row r="18" spans="1:4" x14ac:dyDescent="0.25">
      <c r="A18" s="179" t="s">
        <v>399</v>
      </c>
      <c r="B18" t="s">
        <v>405</v>
      </c>
    </row>
    <row r="19" spans="1:4" x14ac:dyDescent="0.25">
      <c r="A19" s="180" t="s">
        <v>401</v>
      </c>
      <c r="B19" s="183">
        <v>39.032258064516128</v>
      </c>
    </row>
    <row r="20" spans="1:4" x14ac:dyDescent="0.25">
      <c r="A20" s="180" t="s">
        <v>124</v>
      </c>
      <c r="B20" s="183">
        <v>42.642857142857146</v>
      </c>
    </row>
    <row r="21" spans="1:4" x14ac:dyDescent="0.25">
      <c r="A21" s="180" t="s">
        <v>402</v>
      </c>
      <c r="B21" s="183">
        <v>47</v>
      </c>
    </row>
    <row r="22" spans="1:4" x14ac:dyDescent="0.25">
      <c r="A22" s="180" t="s">
        <v>400</v>
      </c>
      <c r="B22" s="183">
        <v>42.758620689655174</v>
      </c>
    </row>
    <row r="25" spans="1:4" x14ac:dyDescent="0.25">
      <c r="A25" s="179" t="s">
        <v>405</v>
      </c>
      <c r="B25" s="179" t="s">
        <v>403</v>
      </c>
    </row>
    <row r="26" spans="1:4" x14ac:dyDescent="0.25">
      <c r="A26" s="179" t="s">
        <v>399</v>
      </c>
      <c r="B26" s="182" t="s">
        <v>198</v>
      </c>
      <c r="C26" t="s">
        <v>404</v>
      </c>
      <c r="D26" s="182" t="s">
        <v>406</v>
      </c>
    </row>
    <row r="27" spans="1:4" x14ac:dyDescent="0.25">
      <c r="A27" s="180" t="s">
        <v>401</v>
      </c>
      <c r="B27" s="183">
        <v>45</v>
      </c>
      <c r="C27" s="183">
        <v>36.19047619047619</v>
      </c>
      <c r="D27" s="183">
        <v>39.032258064516128</v>
      </c>
    </row>
    <row r="28" spans="1:4" x14ac:dyDescent="0.25">
      <c r="A28" s="180" t="s">
        <v>124</v>
      </c>
      <c r="B28" s="183">
        <v>42.75</v>
      </c>
      <c r="C28" s="183">
        <v>42.5625</v>
      </c>
      <c r="D28" s="183">
        <v>42.642857142857146</v>
      </c>
    </row>
    <row r="29" spans="1:4" x14ac:dyDescent="0.25">
      <c r="A29" s="180" t="s">
        <v>402</v>
      </c>
      <c r="B29" s="183">
        <v>46.571428571428569</v>
      </c>
      <c r="C29" s="183">
        <v>47.142857142857146</v>
      </c>
      <c r="D29" s="183">
        <v>47</v>
      </c>
    </row>
    <row r="30" spans="1:4" x14ac:dyDescent="0.25">
      <c r="A30" s="180" t="s">
        <v>406</v>
      </c>
      <c r="B30" s="183">
        <v>44.448275862068968</v>
      </c>
      <c r="C30" s="183">
        <v>41.913793103448278</v>
      </c>
      <c r="D30" s="183">
        <v>42.758620689655174</v>
      </c>
    </row>
  </sheetData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7"/>
  <sheetViews>
    <sheetView zoomScale="120" zoomScaleNormal="120" workbookViewId="0"/>
  </sheetViews>
  <sheetFormatPr defaultColWidth="8.85546875" defaultRowHeight="15" x14ac:dyDescent="0.25"/>
  <cols>
    <col min="1" max="1" width="40.42578125" bestFit="1" customWidth="1"/>
    <col min="2" max="2" width="12.42578125" bestFit="1" customWidth="1"/>
    <col min="3" max="3" width="14.42578125" customWidth="1"/>
    <col min="8" max="8" width="16.140625" bestFit="1" customWidth="1"/>
    <col min="9" max="10" width="14.42578125" bestFit="1" customWidth="1"/>
  </cols>
  <sheetData>
    <row r="1" spans="1:5" ht="23.25" x14ac:dyDescent="0.35">
      <c r="A1" s="12" t="s">
        <v>138</v>
      </c>
    </row>
    <row r="2" spans="1:5" x14ac:dyDescent="0.25">
      <c r="A2" s="20" t="s">
        <v>139</v>
      </c>
    </row>
    <row r="4" spans="1:5" x14ac:dyDescent="0.25">
      <c r="A4" s="13" t="s">
        <v>121</v>
      </c>
      <c r="B4" s="90" t="s">
        <v>122</v>
      </c>
      <c r="C4" s="90" t="s">
        <v>123</v>
      </c>
      <c r="D4" s="90" t="s">
        <v>119</v>
      </c>
      <c r="E4" s="90" t="s">
        <v>133</v>
      </c>
    </row>
    <row r="5" spans="1:5" x14ac:dyDescent="0.25">
      <c r="A5" t="s">
        <v>97</v>
      </c>
      <c r="B5" t="s">
        <v>134</v>
      </c>
      <c r="C5" s="92">
        <v>700059566</v>
      </c>
      <c r="D5" t="s">
        <v>124</v>
      </c>
      <c r="E5">
        <v>174</v>
      </c>
    </row>
    <row r="6" spans="1:5" x14ac:dyDescent="0.25">
      <c r="A6" t="s">
        <v>98</v>
      </c>
      <c r="B6" t="s">
        <v>134</v>
      </c>
      <c r="C6" s="92">
        <v>678815482</v>
      </c>
      <c r="D6" t="s">
        <v>125</v>
      </c>
      <c r="E6">
        <v>139</v>
      </c>
    </row>
    <row r="7" spans="1:5" x14ac:dyDescent="0.25">
      <c r="A7" t="s">
        <v>99</v>
      </c>
      <c r="B7" t="s">
        <v>134</v>
      </c>
      <c r="C7" s="92">
        <v>608581744</v>
      </c>
      <c r="D7" t="s">
        <v>126</v>
      </c>
      <c r="E7">
        <v>181</v>
      </c>
    </row>
    <row r="8" spans="1:5" x14ac:dyDescent="0.25">
      <c r="A8" t="s">
        <v>100</v>
      </c>
      <c r="B8" t="s">
        <v>136</v>
      </c>
      <c r="C8" s="92">
        <v>417719760</v>
      </c>
      <c r="D8" t="s">
        <v>126</v>
      </c>
      <c r="E8">
        <v>104</v>
      </c>
    </row>
    <row r="9" spans="1:5" x14ac:dyDescent="0.25">
      <c r="A9" t="s">
        <v>101</v>
      </c>
      <c r="B9" t="s">
        <v>137</v>
      </c>
      <c r="C9" s="92">
        <v>335061807</v>
      </c>
      <c r="D9" t="s">
        <v>127</v>
      </c>
      <c r="E9">
        <v>104</v>
      </c>
    </row>
    <row r="10" spans="1:5" x14ac:dyDescent="0.25">
      <c r="A10" t="s">
        <v>102</v>
      </c>
      <c r="B10" t="s">
        <v>103</v>
      </c>
      <c r="C10" s="92">
        <v>318491426</v>
      </c>
      <c r="D10" t="s">
        <v>128</v>
      </c>
      <c r="E10">
        <v>153</v>
      </c>
    </row>
    <row r="11" spans="1:5" x14ac:dyDescent="0.25">
      <c r="A11" t="s">
        <v>104</v>
      </c>
      <c r="B11" t="s">
        <v>136</v>
      </c>
      <c r="C11" s="92">
        <v>270620950</v>
      </c>
      <c r="D11" t="s">
        <v>129</v>
      </c>
      <c r="E11">
        <v>97</v>
      </c>
    </row>
    <row r="12" spans="1:5" x14ac:dyDescent="0.25">
      <c r="A12" t="s">
        <v>105</v>
      </c>
      <c r="B12" t="s">
        <v>135</v>
      </c>
      <c r="C12" s="92">
        <v>220159104</v>
      </c>
      <c r="D12" t="s">
        <v>130</v>
      </c>
      <c r="E12">
        <v>83</v>
      </c>
    </row>
    <row r="13" spans="1:5" x14ac:dyDescent="0.25">
      <c r="A13" t="s">
        <v>106</v>
      </c>
      <c r="B13" t="s">
        <v>134</v>
      </c>
      <c r="C13" s="92">
        <v>216648740</v>
      </c>
      <c r="D13" t="s">
        <v>130</v>
      </c>
      <c r="E13">
        <v>118</v>
      </c>
    </row>
    <row r="14" spans="1:5" x14ac:dyDescent="0.25">
      <c r="A14" t="s">
        <v>107</v>
      </c>
      <c r="B14" t="s">
        <v>103</v>
      </c>
      <c r="C14" s="92">
        <v>216141246</v>
      </c>
      <c r="D14" t="s">
        <v>129</v>
      </c>
      <c r="E14">
        <v>154</v>
      </c>
    </row>
    <row r="15" spans="1:5" x14ac:dyDescent="0.25">
      <c r="A15" t="s">
        <v>108</v>
      </c>
      <c r="B15" t="s">
        <v>137</v>
      </c>
      <c r="C15" s="92">
        <v>215288866</v>
      </c>
      <c r="D15" t="s">
        <v>131</v>
      </c>
      <c r="E15">
        <v>181</v>
      </c>
    </row>
    <row r="16" spans="1:5" x14ac:dyDescent="0.25">
      <c r="A16" t="s">
        <v>109</v>
      </c>
      <c r="B16" t="s">
        <v>134</v>
      </c>
      <c r="C16" s="92">
        <v>213767512</v>
      </c>
      <c r="D16" t="s">
        <v>128</v>
      </c>
      <c r="E16">
        <v>118</v>
      </c>
    </row>
    <row r="17" spans="1:5" x14ac:dyDescent="0.25">
      <c r="A17" t="s">
        <v>110</v>
      </c>
      <c r="B17" t="s">
        <v>111</v>
      </c>
      <c r="C17" s="92">
        <v>213515506</v>
      </c>
      <c r="D17" t="s">
        <v>131</v>
      </c>
      <c r="E17">
        <v>111</v>
      </c>
    </row>
    <row r="18" spans="1:5" x14ac:dyDescent="0.25">
      <c r="A18" t="s">
        <v>112</v>
      </c>
      <c r="B18" t="s">
        <v>134</v>
      </c>
      <c r="C18" s="92">
        <v>201061421</v>
      </c>
      <c r="D18" t="s">
        <v>129</v>
      </c>
      <c r="E18">
        <v>135</v>
      </c>
    </row>
    <row r="19" spans="1:5" x14ac:dyDescent="0.25">
      <c r="A19" t="s">
        <v>113</v>
      </c>
      <c r="B19" t="s">
        <v>111</v>
      </c>
      <c r="C19" s="92">
        <v>190241310</v>
      </c>
      <c r="D19" t="s">
        <v>127</v>
      </c>
      <c r="E19">
        <v>112</v>
      </c>
    </row>
    <row r="20" spans="1:5" x14ac:dyDescent="0.25">
      <c r="A20" t="s">
        <v>114</v>
      </c>
      <c r="B20" t="s">
        <v>135</v>
      </c>
      <c r="C20" s="92">
        <v>188024361</v>
      </c>
      <c r="D20" t="s">
        <v>125</v>
      </c>
      <c r="E20">
        <v>118</v>
      </c>
    </row>
    <row r="21" spans="1:5" x14ac:dyDescent="0.25">
      <c r="A21" t="s">
        <v>115</v>
      </c>
      <c r="B21" t="s">
        <v>137</v>
      </c>
      <c r="C21" s="92">
        <v>174532921</v>
      </c>
      <c r="D21" t="s">
        <v>132</v>
      </c>
      <c r="E21">
        <v>148</v>
      </c>
    </row>
    <row r="22" spans="1:5" x14ac:dyDescent="0.25">
      <c r="A22" t="s">
        <v>116</v>
      </c>
      <c r="B22" t="s">
        <v>134</v>
      </c>
      <c r="C22" s="92">
        <v>171930087</v>
      </c>
      <c r="D22" t="s">
        <v>127</v>
      </c>
      <c r="E22">
        <v>107</v>
      </c>
    </row>
    <row r="23" spans="1:5" x14ac:dyDescent="0.25">
      <c r="A23" t="s">
        <v>117</v>
      </c>
      <c r="B23" t="s">
        <v>111</v>
      </c>
      <c r="C23" s="92">
        <v>167510016</v>
      </c>
      <c r="D23" t="s">
        <v>130</v>
      </c>
      <c r="E23">
        <v>139</v>
      </c>
    </row>
    <row r="24" spans="1:5" x14ac:dyDescent="0.25">
      <c r="A24" t="s">
        <v>118</v>
      </c>
      <c r="B24" t="s">
        <v>137</v>
      </c>
      <c r="C24" s="92">
        <v>159555901</v>
      </c>
      <c r="D24" t="s">
        <v>129</v>
      </c>
      <c r="E24">
        <v>97</v>
      </c>
    </row>
    <row r="26" spans="1:5" x14ac:dyDescent="0.25">
      <c r="A26" s="14" t="s">
        <v>120</v>
      </c>
    </row>
    <row r="27" spans="1:5" x14ac:dyDescent="0.25">
      <c r="A27" s="14"/>
    </row>
  </sheetData>
  <pageMargins left="0.7" right="0.7" top="0.75" bottom="0.75" header="0.3" footer="0.3"/>
  <pageSetup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7"/>
  <sheetViews>
    <sheetView zoomScale="120" zoomScaleNormal="120" workbookViewId="0">
      <selection sqref="A1:D1"/>
    </sheetView>
  </sheetViews>
  <sheetFormatPr defaultColWidth="9.140625" defaultRowHeight="15.75" x14ac:dyDescent="0.25"/>
  <cols>
    <col min="1" max="1" width="20.42578125" style="135" customWidth="1"/>
    <col min="2" max="2" width="13.85546875" style="135" customWidth="1"/>
    <col min="3" max="3" width="9.140625" style="135" customWidth="1"/>
    <col min="4" max="4" width="10" style="135" customWidth="1"/>
    <col min="5" max="5" width="9.140625" style="135" customWidth="1"/>
    <col min="6" max="6" width="10.42578125" style="135" customWidth="1"/>
    <col min="7" max="7" width="9.42578125" style="135" customWidth="1"/>
    <col min="8" max="8" width="9.28515625" style="135" customWidth="1"/>
    <col min="9" max="9" width="9.85546875" style="135" customWidth="1"/>
    <col min="10" max="16384" width="9.140625" style="135"/>
  </cols>
  <sheetData>
    <row r="1" spans="1:13" ht="23.25" x14ac:dyDescent="0.35">
      <c r="A1" s="190" t="s">
        <v>242</v>
      </c>
      <c r="B1" s="190"/>
      <c r="C1" s="190"/>
      <c r="D1" s="190"/>
      <c r="E1" s="128"/>
    </row>
    <row r="2" spans="1:13" x14ac:dyDescent="0.25">
      <c r="A2" s="135" t="s">
        <v>211</v>
      </c>
      <c r="B2" s="135" t="s">
        <v>212</v>
      </c>
    </row>
    <row r="3" spans="1:13" x14ac:dyDescent="0.25">
      <c r="A3" s="135" t="s">
        <v>213</v>
      </c>
      <c r="B3" s="135" t="s">
        <v>214</v>
      </c>
    </row>
    <row r="4" spans="1:13" x14ac:dyDescent="0.25">
      <c r="A4" s="135" t="s">
        <v>215</v>
      </c>
      <c r="B4" s="136"/>
    </row>
    <row r="5" spans="1:13" x14ac:dyDescent="0.25">
      <c r="A5" s="137" t="s">
        <v>243</v>
      </c>
      <c r="B5" s="142">
        <v>1.5</v>
      </c>
      <c r="C5" s="137"/>
      <c r="D5" s="137" t="s">
        <v>240</v>
      </c>
      <c r="E5" s="143">
        <v>0.28000000000000003</v>
      </c>
      <c r="F5" s="137"/>
      <c r="G5" s="137" t="s">
        <v>241</v>
      </c>
      <c r="H5" s="144">
        <v>7.6499999999999999E-2</v>
      </c>
      <c r="J5" s="137" t="s">
        <v>244</v>
      </c>
      <c r="K5" s="137">
        <v>30</v>
      </c>
    </row>
    <row r="6" spans="1:13" x14ac:dyDescent="0.25">
      <c r="A6" s="137"/>
      <c r="B6" s="142"/>
      <c r="C6" s="137"/>
      <c r="D6" s="137"/>
      <c r="E6" s="137"/>
      <c r="F6" s="143"/>
      <c r="G6" s="137"/>
      <c r="H6" s="137"/>
      <c r="I6" s="144"/>
    </row>
    <row r="7" spans="1:13" x14ac:dyDescent="0.25">
      <c r="A7" s="149" t="s">
        <v>4</v>
      </c>
      <c r="B7" s="150" t="s">
        <v>216</v>
      </c>
      <c r="C7" s="150" t="s">
        <v>217</v>
      </c>
      <c r="D7" s="150" t="s">
        <v>218</v>
      </c>
      <c r="E7" s="150" t="s">
        <v>6</v>
      </c>
      <c r="F7" s="150" t="s">
        <v>123</v>
      </c>
      <c r="G7" s="150" t="s">
        <v>219</v>
      </c>
      <c r="H7" s="150" t="s">
        <v>220</v>
      </c>
      <c r="I7" s="150" t="s">
        <v>221</v>
      </c>
      <c r="J7" s="150" t="s">
        <v>222</v>
      </c>
    </row>
    <row r="8" spans="1:13" x14ac:dyDescent="0.25">
      <c r="A8" s="137" t="s">
        <v>229</v>
      </c>
      <c r="B8" s="138">
        <v>16.28</v>
      </c>
      <c r="C8" s="137">
        <v>40</v>
      </c>
      <c r="D8" s="137">
        <v>2</v>
      </c>
      <c r="E8" s="139">
        <f t="shared" ref="E8:E22" si="0">C8+D8*$B$5</f>
        <v>43</v>
      </c>
      <c r="F8" s="145">
        <f t="shared" ref="F8:F22" si="1">E8*B8</f>
        <v>700.04000000000008</v>
      </c>
      <c r="G8" s="145">
        <f t="shared" ref="G8:G22" si="2">F8*$E$5</f>
        <v>196.01120000000003</v>
      </c>
      <c r="H8" s="145">
        <f t="shared" ref="H8:H22" si="3">F8*$H$5</f>
        <v>53.553060000000002</v>
      </c>
      <c r="I8" s="145">
        <f t="shared" ref="I8:I22" si="4">F8-G8-H8</f>
        <v>450.47574000000003</v>
      </c>
      <c r="J8" s="146" t="str">
        <f t="shared" ref="J8:J22" si="5">IF(C8&lt;=$K$5,"Yes","No")</f>
        <v>No</v>
      </c>
      <c r="L8" s="191" t="s">
        <v>257</v>
      </c>
      <c r="M8" s="192"/>
    </row>
    <row r="9" spans="1:13" x14ac:dyDescent="0.25">
      <c r="A9" s="137" t="s">
        <v>228</v>
      </c>
      <c r="B9" s="147">
        <v>32.61</v>
      </c>
      <c r="C9" s="137">
        <v>40</v>
      </c>
      <c r="D9" s="137">
        <v>4</v>
      </c>
      <c r="E9" s="139">
        <f t="shared" si="0"/>
        <v>46</v>
      </c>
      <c r="F9" s="148">
        <f t="shared" si="1"/>
        <v>1500.06</v>
      </c>
      <c r="G9" s="148">
        <f t="shared" si="2"/>
        <v>420.01680000000005</v>
      </c>
      <c r="H9" s="148">
        <f t="shared" si="3"/>
        <v>114.75458999999999</v>
      </c>
      <c r="I9" s="148">
        <f t="shared" si="4"/>
        <v>965.28860999999984</v>
      </c>
      <c r="J9" s="146" t="str">
        <f t="shared" si="5"/>
        <v>No</v>
      </c>
      <c r="L9" s="193"/>
      <c r="M9" s="194"/>
    </row>
    <row r="10" spans="1:13" x14ac:dyDescent="0.25">
      <c r="A10" s="137" t="s">
        <v>237</v>
      </c>
      <c r="B10" s="147">
        <v>40</v>
      </c>
      <c r="C10" s="137">
        <v>40</v>
      </c>
      <c r="D10" s="137">
        <v>0</v>
      </c>
      <c r="E10" s="139">
        <f t="shared" si="0"/>
        <v>40</v>
      </c>
      <c r="F10" s="148">
        <f t="shared" si="1"/>
        <v>1600</v>
      </c>
      <c r="G10" s="148">
        <f t="shared" si="2"/>
        <v>448.00000000000006</v>
      </c>
      <c r="H10" s="148">
        <f t="shared" si="3"/>
        <v>122.39999999999999</v>
      </c>
      <c r="I10" s="148">
        <f t="shared" si="4"/>
        <v>1029.5999999999999</v>
      </c>
      <c r="J10" s="146" t="str">
        <f t="shared" si="5"/>
        <v>No</v>
      </c>
      <c r="L10" s="193"/>
      <c r="M10" s="194"/>
    </row>
    <row r="11" spans="1:13" x14ac:dyDescent="0.25">
      <c r="A11" s="137" t="s">
        <v>233</v>
      </c>
      <c r="B11" s="147">
        <v>16.670000000000002</v>
      </c>
      <c r="C11" s="137">
        <v>30</v>
      </c>
      <c r="D11" s="137">
        <v>0</v>
      </c>
      <c r="E11" s="139">
        <f t="shared" si="0"/>
        <v>30</v>
      </c>
      <c r="F11" s="148">
        <f t="shared" si="1"/>
        <v>500.1</v>
      </c>
      <c r="G11" s="148">
        <f t="shared" si="2"/>
        <v>140.02800000000002</v>
      </c>
      <c r="H11" s="148">
        <f t="shared" si="3"/>
        <v>38.257649999999998</v>
      </c>
      <c r="I11" s="148">
        <f t="shared" si="4"/>
        <v>321.81434999999999</v>
      </c>
      <c r="J11" s="146" t="str">
        <f t="shared" si="5"/>
        <v>Yes</v>
      </c>
      <c r="L11" s="195"/>
      <c r="M11" s="196"/>
    </row>
    <row r="12" spans="1:13" x14ac:dyDescent="0.25">
      <c r="A12" s="137" t="s">
        <v>231</v>
      </c>
      <c r="B12" s="147">
        <v>15.22</v>
      </c>
      <c r="C12" s="137">
        <v>40</v>
      </c>
      <c r="D12" s="137">
        <v>4</v>
      </c>
      <c r="E12" s="139">
        <f t="shared" si="0"/>
        <v>46</v>
      </c>
      <c r="F12" s="148">
        <f t="shared" si="1"/>
        <v>700.12</v>
      </c>
      <c r="G12" s="148">
        <f t="shared" si="2"/>
        <v>196.03360000000001</v>
      </c>
      <c r="H12" s="148">
        <f t="shared" si="3"/>
        <v>53.559179999999998</v>
      </c>
      <c r="I12" s="148">
        <f t="shared" si="4"/>
        <v>450.52722000000006</v>
      </c>
      <c r="J12" s="146" t="str">
        <f t="shared" si="5"/>
        <v>No</v>
      </c>
    </row>
    <row r="13" spans="1:13" x14ac:dyDescent="0.25">
      <c r="A13" s="137" t="s">
        <v>232</v>
      </c>
      <c r="B13" s="147">
        <v>40</v>
      </c>
      <c r="C13" s="137">
        <v>25</v>
      </c>
      <c r="D13" s="137">
        <v>0</v>
      </c>
      <c r="E13" s="139">
        <f t="shared" si="0"/>
        <v>25</v>
      </c>
      <c r="F13" s="148">
        <f t="shared" si="1"/>
        <v>1000</v>
      </c>
      <c r="G13" s="148">
        <f t="shared" si="2"/>
        <v>280</v>
      </c>
      <c r="H13" s="148">
        <f t="shared" si="3"/>
        <v>76.5</v>
      </c>
      <c r="I13" s="148">
        <f t="shared" si="4"/>
        <v>643.5</v>
      </c>
      <c r="J13" s="146" t="str">
        <f t="shared" si="5"/>
        <v>Yes</v>
      </c>
    </row>
    <row r="14" spans="1:13" x14ac:dyDescent="0.25">
      <c r="A14" s="137" t="s">
        <v>223</v>
      </c>
      <c r="B14" s="147">
        <v>20</v>
      </c>
      <c r="C14" s="137">
        <v>40</v>
      </c>
      <c r="D14" s="137">
        <v>0</v>
      </c>
      <c r="E14" s="139">
        <f t="shared" si="0"/>
        <v>40</v>
      </c>
      <c r="F14" s="148">
        <f t="shared" si="1"/>
        <v>800</v>
      </c>
      <c r="G14" s="148">
        <f t="shared" si="2"/>
        <v>224.00000000000003</v>
      </c>
      <c r="H14" s="148">
        <f t="shared" si="3"/>
        <v>61.199999999999996</v>
      </c>
      <c r="I14" s="148">
        <f t="shared" si="4"/>
        <v>514.79999999999995</v>
      </c>
      <c r="J14" s="146" t="str">
        <f t="shared" si="5"/>
        <v>No</v>
      </c>
    </row>
    <row r="15" spans="1:13" x14ac:dyDescent="0.25">
      <c r="A15" s="137" t="s">
        <v>234</v>
      </c>
      <c r="B15" s="147">
        <v>23.26</v>
      </c>
      <c r="C15" s="137">
        <v>40</v>
      </c>
      <c r="D15" s="137">
        <v>2</v>
      </c>
      <c r="E15" s="139">
        <f t="shared" si="0"/>
        <v>43</v>
      </c>
      <c r="F15" s="148">
        <f t="shared" si="1"/>
        <v>1000.1800000000001</v>
      </c>
      <c r="G15" s="148">
        <f t="shared" si="2"/>
        <v>280.05040000000002</v>
      </c>
      <c r="H15" s="148">
        <f t="shared" si="3"/>
        <v>76.513770000000008</v>
      </c>
      <c r="I15" s="148">
        <f t="shared" si="4"/>
        <v>643.61582999999996</v>
      </c>
      <c r="J15" s="146" t="str">
        <f t="shared" si="5"/>
        <v>No</v>
      </c>
    </row>
    <row r="16" spans="1:13" x14ac:dyDescent="0.25">
      <c r="A16" s="137" t="s">
        <v>230</v>
      </c>
      <c r="B16" s="147">
        <v>24</v>
      </c>
      <c r="C16" s="137">
        <v>25</v>
      </c>
      <c r="D16" s="137">
        <v>0</v>
      </c>
      <c r="E16" s="139">
        <f t="shared" si="0"/>
        <v>25</v>
      </c>
      <c r="F16" s="148">
        <f t="shared" si="1"/>
        <v>600</v>
      </c>
      <c r="G16" s="148">
        <f t="shared" si="2"/>
        <v>168.00000000000003</v>
      </c>
      <c r="H16" s="148">
        <f t="shared" si="3"/>
        <v>45.9</v>
      </c>
      <c r="I16" s="148">
        <f t="shared" si="4"/>
        <v>386.1</v>
      </c>
      <c r="J16" s="146" t="str">
        <f t="shared" si="5"/>
        <v>Yes</v>
      </c>
    </row>
    <row r="17" spans="1:10" x14ac:dyDescent="0.25">
      <c r="A17" s="137" t="s">
        <v>236</v>
      </c>
      <c r="B17" s="147">
        <v>21.06</v>
      </c>
      <c r="C17" s="137">
        <v>40</v>
      </c>
      <c r="D17" s="137">
        <v>5</v>
      </c>
      <c r="E17" s="139">
        <f t="shared" si="0"/>
        <v>47.5</v>
      </c>
      <c r="F17" s="148">
        <f t="shared" si="1"/>
        <v>1000.3499999999999</v>
      </c>
      <c r="G17" s="148">
        <f t="shared" si="2"/>
        <v>280.09800000000001</v>
      </c>
      <c r="H17" s="148">
        <f t="shared" si="3"/>
        <v>76.526774999999986</v>
      </c>
      <c r="I17" s="148">
        <f t="shared" si="4"/>
        <v>643.72522499999991</v>
      </c>
      <c r="J17" s="146" t="str">
        <f t="shared" si="5"/>
        <v>No</v>
      </c>
    </row>
    <row r="18" spans="1:10" x14ac:dyDescent="0.25">
      <c r="A18" s="137" t="s">
        <v>224</v>
      </c>
      <c r="B18" s="147">
        <v>34.89</v>
      </c>
      <c r="C18" s="137">
        <v>40</v>
      </c>
      <c r="D18" s="137">
        <v>2</v>
      </c>
      <c r="E18" s="139">
        <f t="shared" si="0"/>
        <v>43</v>
      </c>
      <c r="F18" s="148">
        <f t="shared" si="1"/>
        <v>1500.27</v>
      </c>
      <c r="G18" s="148">
        <f t="shared" si="2"/>
        <v>420.07560000000001</v>
      </c>
      <c r="H18" s="148">
        <f t="shared" si="3"/>
        <v>114.77065499999999</v>
      </c>
      <c r="I18" s="148">
        <f t="shared" si="4"/>
        <v>965.42374499999983</v>
      </c>
      <c r="J18" s="146" t="str">
        <f t="shared" si="5"/>
        <v>No</v>
      </c>
    </row>
    <row r="19" spans="1:10" x14ac:dyDescent="0.25">
      <c r="A19" s="137" t="s">
        <v>235</v>
      </c>
      <c r="B19" s="147">
        <v>14.29</v>
      </c>
      <c r="C19" s="137">
        <v>40</v>
      </c>
      <c r="D19" s="137">
        <v>6</v>
      </c>
      <c r="E19" s="139">
        <f t="shared" si="0"/>
        <v>49</v>
      </c>
      <c r="F19" s="148">
        <f t="shared" si="1"/>
        <v>700.20999999999992</v>
      </c>
      <c r="G19" s="148">
        <f t="shared" si="2"/>
        <v>196.05879999999999</v>
      </c>
      <c r="H19" s="148">
        <f t="shared" si="3"/>
        <v>53.566064999999995</v>
      </c>
      <c r="I19" s="148">
        <f t="shared" si="4"/>
        <v>450.58513499999992</v>
      </c>
      <c r="J19" s="146" t="str">
        <f t="shared" si="5"/>
        <v>No</v>
      </c>
    </row>
    <row r="20" spans="1:10" x14ac:dyDescent="0.25">
      <c r="A20" s="137" t="s">
        <v>225</v>
      </c>
      <c r="B20" s="147">
        <v>23.34</v>
      </c>
      <c r="C20" s="137">
        <v>30</v>
      </c>
      <c r="D20" s="137">
        <v>0</v>
      </c>
      <c r="E20" s="139">
        <f t="shared" si="0"/>
        <v>30</v>
      </c>
      <c r="F20" s="148">
        <f t="shared" si="1"/>
        <v>700.2</v>
      </c>
      <c r="G20" s="148">
        <f t="shared" si="2"/>
        <v>196.05600000000004</v>
      </c>
      <c r="H20" s="148">
        <f t="shared" si="3"/>
        <v>53.565300000000001</v>
      </c>
      <c r="I20" s="148">
        <f t="shared" si="4"/>
        <v>450.57870000000003</v>
      </c>
      <c r="J20" s="146" t="str">
        <f t="shared" si="5"/>
        <v>Yes</v>
      </c>
    </row>
    <row r="21" spans="1:10" x14ac:dyDescent="0.25">
      <c r="A21" s="137" t="s">
        <v>227</v>
      </c>
      <c r="B21" s="147">
        <v>20</v>
      </c>
      <c r="C21" s="137">
        <v>20</v>
      </c>
      <c r="D21" s="137">
        <v>0</v>
      </c>
      <c r="E21" s="139">
        <f t="shared" si="0"/>
        <v>20</v>
      </c>
      <c r="F21" s="148">
        <f t="shared" si="1"/>
        <v>400</v>
      </c>
      <c r="G21" s="148">
        <f t="shared" si="2"/>
        <v>112.00000000000001</v>
      </c>
      <c r="H21" s="148">
        <f t="shared" si="3"/>
        <v>30.599999999999998</v>
      </c>
      <c r="I21" s="148">
        <f t="shared" si="4"/>
        <v>257.39999999999998</v>
      </c>
      <c r="J21" s="146" t="str">
        <f t="shared" si="5"/>
        <v>Yes</v>
      </c>
    </row>
    <row r="22" spans="1:10" x14ac:dyDescent="0.25">
      <c r="A22" s="137" t="s">
        <v>226</v>
      </c>
      <c r="B22" s="147">
        <v>16</v>
      </c>
      <c r="C22" s="137">
        <v>25</v>
      </c>
      <c r="D22" s="137">
        <v>0</v>
      </c>
      <c r="E22" s="139">
        <f t="shared" si="0"/>
        <v>25</v>
      </c>
      <c r="F22" s="148">
        <f t="shared" si="1"/>
        <v>400</v>
      </c>
      <c r="G22" s="148">
        <f t="shared" si="2"/>
        <v>112.00000000000001</v>
      </c>
      <c r="H22" s="148">
        <f t="shared" si="3"/>
        <v>30.599999999999998</v>
      </c>
      <c r="I22" s="148">
        <f t="shared" si="4"/>
        <v>257.39999999999998</v>
      </c>
      <c r="J22" s="146" t="str">
        <f t="shared" si="5"/>
        <v>Yes</v>
      </c>
    </row>
    <row r="23" spans="1:10" x14ac:dyDescent="0.25">
      <c r="A23" s="137"/>
      <c r="B23" s="140"/>
      <c r="C23" s="141"/>
      <c r="D23" s="141"/>
      <c r="E23" s="141"/>
      <c r="F23" s="140"/>
      <c r="G23" s="140"/>
      <c r="H23" s="140"/>
      <c r="I23" s="140"/>
      <c r="J23" s="137"/>
    </row>
    <row r="24" spans="1:10" x14ac:dyDescent="0.25">
      <c r="A24" s="149" t="s">
        <v>238</v>
      </c>
      <c r="B24" s="13"/>
      <c r="C24" s="13">
        <f>SUM(C8:C22)</f>
        <v>515</v>
      </c>
      <c r="D24" s="13">
        <f t="shared" ref="D24:I24" si="6">SUM(D8:D22)</f>
        <v>25</v>
      </c>
      <c r="E24" s="13">
        <f t="shared" si="6"/>
        <v>552.5</v>
      </c>
      <c r="F24" s="151">
        <f t="shared" si="6"/>
        <v>13101.53</v>
      </c>
      <c r="G24" s="151">
        <f t="shared" si="6"/>
        <v>3668.4283999999998</v>
      </c>
      <c r="H24" s="151">
        <f t="shared" si="6"/>
        <v>1002.2670450000001</v>
      </c>
      <c r="I24" s="151">
        <f t="shared" si="6"/>
        <v>8430.8345549999995</v>
      </c>
      <c r="J24" s="137"/>
    </row>
    <row r="25" spans="1:10" x14ac:dyDescent="0.25">
      <c r="A25" s="149" t="s">
        <v>239</v>
      </c>
      <c r="B25" s="151">
        <f>AVERAGE(B8:B22)</f>
        <v>23.841333333333335</v>
      </c>
      <c r="C25" s="152">
        <f t="shared" ref="C25:I25" si="7">AVERAGE(C8:C22)</f>
        <v>34.333333333333336</v>
      </c>
      <c r="D25" s="152">
        <f t="shared" si="7"/>
        <v>1.6666666666666667</v>
      </c>
      <c r="E25" s="152">
        <f t="shared" si="7"/>
        <v>36.833333333333336</v>
      </c>
      <c r="F25" s="151">
        <f t="shared" si="7"/>
        <v>873.43533333333335</v>
      </c>
      <c r="G25" s="151">
        <f t="shared" si="7"/>
        <v>244.56189333333333</v>
      </c>
      <c r="H25" s="151">
        <f t="shared" si="7"/>
        <v>66.817802999999998</v>
      </c>
      <c r="I25" s="151">
        <f t="shared" si="7"/>
        <v>562.05563699999993</v>
      </c>
      <c r="J25" s="137"/>
    </row>
    <row r="26" spans="1:10" x14ac:dyDescent="0.25">
      <c r="A26" s="137"/>
      <c r="B26" s="140"/>
      <c r="C26" s="141"/>
      <c r="D26" s="141"/>
      <c r="E26" s="141"/>
      <c r="F26" s="140"/>
      <c r="G26" s="140"/>
      <c r="H26" s="140"/>
      <c r="I26" s="140"/>
      <c r="J26" s="137"/>
    </row>
    <row r="27" spans="1:10" x14ac:dyDescent="0.25">
      <c r="J27" s="137"/>
    </row>
  </sheetData>
  <sortState ref="A9:J23">
    <sortCondition ref="A10"/>
  </sortState>
  <mergeCells count="2">
    <mergeCell ref="A1:D1"/>
    <mergeCell ref="L8:M11"/>
  </mergeCells>
  <pageMargins left="0.7" right="0.7" top="0.75" bottom="0.75" header="0.3" footer="0.3"/>
  <pageSetup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30"/>
  <sheetViews>
    <sheetView showGridLines="0" zoomScale="120" zoomScaleNormal="120" workbookViewId="0">
      <selection activeCell="D1" sqref="D1"/>
    </sheetView>
  </sheetViews>
  <sheetFormatPr defaultColWidth="10.42578125" defaultRowHeight="30" customHeight="1" x14ac:dyDescent="0.25"/>
  <cols>
    <col min="1" max="1" width="3" style="94" customWidth="1"/>
    <col min="2" max="2" width="16.42578125" style="94" customWidth="1"/>
    <col min="3" max="3" width="30.42578125" style="94" customWidth="1"/>
    <col min="4" max="4" width="23.85546875" style="94" customWidth="1"/>
    <col min="5" max="5" width="19.85546875" style="94" customWidth="1"/>
    <col min="6" max="6" width="23.42578125" style="94" customWidth="1"/>
    <col min="7" max="7" width="3" style="94" customWidth="1"/>
    <col min="8" max="16384" width="10.42578125" style="94"/>
  </cols>
  <sheetData>
    <row r="1" spans="2:10" ht="63" customHeight="1" x14ac:dyDescent="0.25">
      <c r="B1" s="206"/>
      <c r="C1" s="206"/>
      <c r="E1" s="213" t="s">
        <v>142</v>
      </c>
      <c r="F1" s="213"/>
    </row>
    <row r="2" spans="2:10" ht="15.75" customHeight="1" x14ac:dyDescent="0.25">
      <c r="B2" s="206" t="s">
        <v>143</v>
      </c>
      <c r="C2" s="206"/>
      <c r="E2" s="95" t="s">
        <v>144</v>
      </c>
      <c r="F2" s="96">
        <f ca="1">TODAY()</f>
        <v>44488</v>
      </c>
      <c r="I2" s="129"/>
    </row>
    <row r="3" spans="2:10" ht="15.75" customHeight="1" x14ac:dyDescent="0.25">
      <c r="B3" s="206" t="s">
        <v>145</v>
      </c>
      <c r="C3" s="206"/>
      <c r="E3" s="95" t="s">
        <v>146</v>
      </c>
      <c r="F3" s="97">
        <v>1111</v>
      </c>
    </row>
    <row r="4" spans="2:10" ht="15.75" customHeight="1" x14ac:dyDescent="0.25">
      <c r="B4" s="209" t="s">
        <v>147</v>
      </c>
      <c r="C4" s="209"/>
      <c r="E4" s="214" t="s">
        <v>148</v>
      </c>
      <c r="F4" s="215" t="s">
        <v>149</v>
      </c>
    </row>
    <row r="5" spans="2:10" ht="15.75" customHeight="1" x14ac:dyDescent="0.25">
      <c r="B5" s="209" t="s">
        <v>150</v>
      </c>
      <c r="C5" s="209"/>
      <c r="E5" s="214"/>
      <c r="F5" s="215"/>
    </row>
    <row r="6" spans="2:10" ht="26.25" customHeight="1" x14ac:dyDescent="0.25">
      <c r="B6" s="210" t="s">
        <v>151</v>
      </c>
      <c r="C6" s="210"/>
    </row>
    <row r="7" spans="2:10" ht="20.100000000000001" customHeight="1" x14ac:dyDescent="0.25">
      <c r="B7" s="211" t="s">
        <v>152</v>
      </c>
      <c r="C7" s="211"/>
      <c r="D7" s="211"/>
      <c r="E7" s="211"/>
      <c r="F7" s="211"/>
      <c r="I7" s="197" t="s">
        <v>256</v>
      </c>
      <c r="J7" s="198"/>
    </row>
    <row r="8" spans="2:10" ht="15.75" customHeight="1" x14ac:dyDescent="0.25">
      <c r="B8" s="206" t="s">
        <v>153</v>
      </c>
      <c r="C8" s="206"/>
      <c r="D8" s="207" t="s">
        <v>154</v>
      </c>
      <c r="E8" s="207"/>
      <c r="F8" s="212">
        <v>100</v>
      </c>
      <c r="I8" s="199"/>
      <c r="J8" s="200"/>
    </row>
    <row r="9" spans="2:10" ht="15.95" customHeight="1" x14ac:dyDescent="0.25">
      <c r="B9" s="206" t="s">
        <v>155</v>
      </c>
      <c r="C9" s="206"/>
      <c r="D9" s="207"/>
      <c r="E9" s="207"/>
      <c r="F9" s="212"/>
      <c r="I9" s="199"/>
      <c r="J9" s="200"/>
    </row>
    <row r="10" spans="2:10" ht="15.95" customHeight="1" x14ac:dyDescent="0.25">
      <c r="B10" s="206" t="s">
        <v>156</v>
      </c>
      <c r="C10" s="206"/>
      <c r="D10" s="207" t="s">
        <v>157</v>
      </c>
      <c r="E10" s="207"/>
      <c r="F10" s="208">
        <v>0.1</v>
      </c>
      <c r="I10" s="199"/>
      <c r="J10" s="200"/>
    </row>
    <row r="11" spans="2:10" ht="15.95" customHeight="1" x14ac:dyDescent="0.25">
      <c r="B11" s="206" t="s">
        <v>158</v>
      </c>
      <c r="C11" s="206"/>
      <c r="D11" s="207"/>
      <c r="E11" s="207"/>
      <c r="F11" s="208"/>
      <c r="I11" s="201"/>
      <c r="J11" s="202"/>
    </row>
    <row r="12" spans="2:10" ht="26.25" customHeight="1" x14ac:dyDescent="0.25">
      <c r="B12" s="209" t="s">
        <v>159</v>
      </c>
      <c r="C12" s="209"/>
    </row>
    <row r="13" spans="2:10" ht="29.45" customHeight="1" x14ac:dyDescent="0.25">
      <c r="B13" s="99" t="s">
        <v>20</v>
      </c>
      <c r="C13" s="100" t="s">
        <v>160</v>
      </c>
      <c r="D13" s="100" t="s">
        <v>161</v>
      </c>
      <c r="E13" s="100" t="s">
        <v>162</v>
      </c>
      <c r="F13" s="101" t="s">
        <v>163</v>
      </c>
    </row>
    <row r="14" spans="2:10" ht="30" customHeight="1" x14ac:dyDescent="0.25">
      <c r="B14" s="102">
        <v>2</v>
      </c>
      <c r="C14" s="103" t="s">
        <v>164</v>
      </c>
      <c r="D14" s="104">
        <v>34.979999999999997</v>
      </c>
      <c r="E14" s="104">
        <f t="shared" ref="E14:E24" si="0">B14*D14-IF(B14*D14&gt;$F$8,Discount_Rate*B14*D14,0)</f>
        <v>69.959999999999994</v>
      </c>
      <c r="F14" s="118" t="str">
        <f t="shared" ref="F14:F24" si="1">IF(B14*D14&gt;$F$8,B14*D14*Discount_Rate,"")</f>
        <v/>
      </c>
    </row>
    <row r="15" spans="2:10" ht="30" customHeight="1" x14ac:dyDescent="0.25">
      <c r="B15" s="105">
        <v>4</v>
      </c>
      <c r="C15" s="106" t="s">
        <v>165</v>
      </c>
      <c r="D15" s="107">
        <v>50</v>
      </c>
      <c r="E15" s="107">
        <f t="shared" si="0"/>
        <v>180</v>
      </c>
      <c r="F15" s="119">
        <f t="shared" si="1"/>
        <v>20</v>
      </c>
    </row>
    <row r="16" spans="2:10" ht="30" customHeight="1" x14ac:dyDescent="0.25">
      <c r="B16" s="102">
        <v>2</v>
      </c>
      <c r="C16" s="103" t="s">
        <v>166</v>
      </c>
      <c r="D16" s="104">
        <v>17.95</v>
      </c>
      <c r="E16" s="104">
        <f t="shared" si="0"/>
        <v>35.9</v>
      </c>
      <c r="F16" s="118" t="str">
        <f t="shared" si="1"/>
        <v/>
      </c>
    </row>
    <row r="17" spans="2:6" ht="30" customHeight="1" x14ac:dyDescent="0.25">
      <c r="B17" s="105"/>
      <c r="C17" s="106"/>
      <c r="D17" s="107"/>
      <c r="E17" s="107">
        <f t="shared" si="0"/>
        <v>0</v>
      </c>
      <c r="F17" s="119" t="str">
        <f t="shared" si="1"/>
        <v/>
      </c>
    </row>
    <row r="18" spans="2:6" ht="30" customHeight="1" x14ac:dyDescent="0.25">
      <c r="B18" s="102"/>
      <c r="C18" s="103"/>
      <c r="D18" s="104"/>
      <c r="E18" s="104">
        <f t="shared" si="0"/>
        <v>0</v>
      </c>
      <c r="F18" s="118" t="str">
        <f t="shared" si="1"/>
        <v/>
      </c>
    </row>
    <row r="19" spans="2:6" ht="30" customHeight="1" x14ac:dyDescent="0.25">
      <c r="B19" s="105"/>
      <c r="C19" s="106"/>
      <c r="D19" s="107"/>
      <c r="E19" s="107">
        <f t="shared" si="0"/>
        <v>0</v>
      </c>
      <c r="F19" s="119" t="str">
        <f t="shared" si="1"/>
        <v/>
      </c>
    </row>
    <row r="20" spans="2:6" ht="30" customHeight="1" x14ac:dyDescent="0.25">
      <c r="B20" s="102"/>
      <c r="C20" s="103"/>
      <c r="D20" s="104"/>
      <c r="E20" s="104">
        <f t="shared" si="0"/>
        <v>0</v>
      </c>
      <c r="F20" s="118" t="str">
        <f t="shared" si="1"/>
        <v/>
      </c>
    </row>
    <row r="21" spans="2:6" ht="30" customHeight="1" x14ac:dyDescent="0.25">
      <c r="B21" s="105"/>
      <c r="C21" s="106"/>
      <c r="D21" s="107"/>
      <c r="E21" s="107">
        <f t="shared" si="0"/>
        <v>0</v>
      </c>
      <c r="F21" s="119" t="str">
        <f t="shared" si="1"/>
        <v/>
      </c>
    </row>
    <row r="22" spans="2:6" ht="30" customHeight="1" x14ac:dyDescent="0.25">
      <c r="B22" s="102"/>
      <c r="C22" s="103"/>
      <c r="D22" s="104"/>
      <c r="E22" s="104">
        <f t="shared" si="0"/>
        <v>0</v>
      </c>
      <c r="F22" s="118" t="str">
        <f t="shared" si="1"/>
        <v/>
      </c>
    </row>
    <row r="23" spans="2:6" ht="30" customHeight="1" x14ac:dyDescent="0.25">
      <c r="B23" s="105"/>
      <c r="C23" s="106"/>
      <c r="D23" s="107"/>
      <c r="E23" s="107">
        <f t="shared" si="0"/>
        <v>0</v>
      </c>
      <c r="F23" s="119" t="str">
        <f t="shared" si="1"/>
        <v/>
      </c>
    </row>
    <row r="24" spans="2:6" ht="30" customHeight="1" thickBot="1" x14ac:dyDescent="0.3">
      <c r="B24" s="108"/>
      <c r="C24" s="109"/>
      <c r="D24" s="110"/>
      <c r="E24" s="110">
        <f t="shared" si="0"/>
        <v>0</v>
      </c>
      <c r="F24" s="120" t="str">
        <f t="shared" si="1"/>
        <v/>
      </c>
    </row>
    <row r="25" spans="2:6" ht="30" customHeight="1" thickTop="1" x14ac:dyDescent="0.25">
      <c r="B25" s="121" t="s">
        <v>173</v>
      </c>
      <c r="C25" s="111"/>
      <c r="D25" s="112"/>
      <c r="E25" s="122">
        <f>SUBTOTAL(109,$E$14:$E$24)</f>
        <v>285.85999999999996</v>
      </c>
      <c r="F25" s="122">
        <f>SUBTOTAL(109,F14:F24)</f>
        <v>20</v>
      </c>
    </row>
    <row r="26" spans="2:6" ht="30" customHeight="1" x14ac:dyDescent="0.25">
      <c r="B26" s="203" t="s">
        <v>167</v>
      </c>
      <c r="C26" s="204"/>
      <c r="D26" s="98" t="s">
        <v>168</v>
      </c>
      <c r="E26" s="113">
        <v>6.3500000000000001E-2</v>
      </c>
      <c r="F26" s="114"/>
    </row>
    <row r="27" spans="2:6" ht="30" customHeight="1" x14ac:dyDescent="0.25">
      <c r="B27" s="203" t="s">
        <v>169</v>
      </c>
      <c r="C27" s="204"/>
      <c r="D27" s="98" t="s">
        <v>18</v>
      </c>
      <c r="E27" s="115">
        <f>E25*E26</f>
        <v>18.152109999999997</v>
      </c>
    </row>
    <row r="28" spans="2:6" ht="30" customHeight="1" x14ac:dyDescent="0.25">
      <c r="B28" s="204"/>
      <c r="C28" s="204"/>
      <c r="D28" s="98" t="s">
        <v>6</v>
      </c>
      <c r="E28" s="115">
        <f>E25+E27</f>
        <v>304.01210999999995</v>
      </c>
    </row>
    <row r="29" spans="2:6" ht="30" customHeight="1" x14ac:dyDescent="0.25">
      <c r="B29" s="204"/>
      <c r="C29" s="204"/>
      <c r="D29" s="98" t="s">
        <v>170</v>
      </c>
      <c r="E29" s="116">
        <v>1000</v>
      </c>
    </row>
    <row r="30" spans="2:6" ht="30" customHeight="1" x14ac:dyDescent="0.25">
      <c r="B30" s="205" t="s">
        <v>171</v>
      </c>
      <c r="C30" s="205"/>
      <c r="D30" s="95" t="s">
        <v>172</v>
      </c>
      <c r="E30" s="117">
        <f>E28-E29</f>
        <v>-695.98789000000011</v>
      </c>
    </row>
  </sheetData>
  <sheetProtection selectLockedCells="1"/>
  <mergeCells count="23">
    <mergeCell ref="B1:C1"/>
    <mergeCell ref="E1:F1"/>
    <mergeCell ref="B2:C2"/>
    <mergeCell ref="B3:C3"/>
    <mergeCell ref="B4:C4"/>
    <mergeCell ref="E4:E5"/>
    <mergeCell ref="F4:F5"/>
    <mergeCell ref="B5:C5"/>
    <mergeCell ref="B6:C6"/>
    <mergeCell ref="B7:F7"/>
    <mergeCell ref="B8:C8"/>
    <mergeCell ref="D8:E9"/>
    <mergeCell ref="F8:F9"/>
    <mergeCell ref="B9:C9"/>
    <mergeCell ref="I7:J11"/>
    <mergeCell ref="B27:C29"/>
    <mergeCell ref="B30:C30"/>
    <mergeCell ref="B10:C10"/>
    <mergeCell ref="D10:E11"/>
    <mergeCell ref="F10:F11"/>
    <mergeCell ref="B11:C11"/>
    <mergeCell ref="B12:C12"/>
    <mergeCell ref="B26:C26"/>
  </mergeCells>
  <dataValidations count="39">
    <dataValidation allowBlank="1" showInputMessage="1" showErrorMessage="1" prompt="Title of the worksheet is in this cell. Enter Invoice Date, Invoice number, and Invoice product description in cells E2 to F5" sqref="E1" xr:uid="{00000000-0002-0000-0400-000000000000}"/>
    <dataValidation allowBlank="1" showInputMessage="1" showErrorMessage="1" prompt="Create a Sales invoice in this worksheet. Add company logo in cell at right and invoice details in InvoiceDetails table starting cell B13. Balance due is automatically calculated" sqref="A1" xr:uid="{00000000-0002-0000-0400-000001000000}"/>
    <dataValidation allowBlank="1" showInputMessage="1" showErrorMessage="1" prompt="Add company logo in this cell, company address, phone number, fax number, and email in cells below. Enter Bill To details in cells B8 to B12" sqref="B1:C1" xr:uid="{00000000-0002-0000-0400-000002000000}"/>
    <dataValidation allowBlank="1" showInputMessage="1" showErrorMessage="1" prompt="Enter additional discount percent in this cell" sqref="F10:F11" xr:uid="{00000000-0002-0000-0400-000003000000}"/>
    <dataValidation allowBlank="1" showInputMessage="1" showErrorMessage="1" prompt="Enter additional discount percent in cell at right" sqref="D10:E11" xr:uid="{00000000-0002-0000-0400-000004000000}"/>
    <dataValidation allowBlank="1" showInputMessage="1" showErrorMessage="1" prompt="Enter invoice Date in this cell" sqref="F2" xr:uid="{00000000-0002-0000-0400-000005000000}"/>
    <dataValidation allowBlank="1" showInputMessage="1" showErrorMessage="1" prompt="Enter Invoice Number in this cell" sqref="F3" xr:uid="{00000000-0002-0000-0400-000006000000}"/>
    <dataValidation allowBlank="1" showInputMessage="1" showErrorMessage="1" prompt="Enter invoice product description in this cell" sqref="F4:F5" xr:uid="{00000000-0002-0000-0400-000007000000}"/>
    <dataValidation allowBlank="1" showInputMessage="1" showErrorMessage="1" prompt="Enter invoice product description in cell at right" sqref="E4:E5" xr:uid="{00000000-0002-0000-0400-000008000000}"/>
    <dataValidation allowBlank="1" showInputMessage="1" showErrorMessage="1" prompt="Enter Invoice Number in cell at right" sqref="E3" xr:uid="{00000000-0002-0000-0400-000009000000}"/>
    <dataValidation allowBlank="1" showInputMessage="1" showErrorMessage="1" prompt="Enter invoice Date in cell at right" sqref="E2" xr:uid="{00000000-0002-0000-0400-00000A000000}"/>
    <dataValidation allowBlank="1" showInputMessage="1" showErrorMessage="1" prompt="Enter company email in this cell" sqref="B6:C6" xr:uid="{00000000-0002-0000-0400-00000B000000}"/>
    <dataValidation allowBlank="1" showInputMessage="1" showErrorMessage="1" prompt="Enter Fax number in this cell" sqref="B5:C5" xr:uid="{00000000-0002-0000-0400-00000C000000}"/>
    <dataValidation allowBlank="1" showInputMessage="1" showErrorMessage="1" prompt="Enter Phone number in this cell" sqref="B4:C4" xr:uid="{00000000-0002-0000-0400-00000D000000}"/>
    <dataValidation allowBlank="1" showInputMessage="1" showErrorMessage="1" prompt="Enter City, State, and Zip Code in this cell" sqref="B3:C3" xr:uid="{00000000-0002-0000-0400-00000E000000}"/>
    <dataValidation allowBlank="1" showInputMessage="1" showErrorMessage="1" prompt="Enter invoicing company Street Address in this cell" sqref="B2:C2" xr:uid="{00000000-0002-0000-0400-00000F000000}"/>
    <dataValidation allowBlank="1" showInputMessage="1" showErrorMessage="1" prompt="Enter customer Phone number in this cell" sqref="B12:C12" xr:uid="{00000000-0002-0000-0400-000010000000}"/>
    <dataValidation allowBlank="1" showInputMessage="1" showErrorMessage="1" prompt="Enter customer City, State, and Zip Code in this cell" sqref="B11:C11" xr:uid="{00000000-0002-0000-0400-000011000000}"/>
    <dataValidation allowBlank="1" showInputMessage="1" showErrorMessage="1" prompt="Enter customer Street Address in this cell" sqref="B10:C10" xr:uid="{00000000-0002-0000-0400-000012000000}"/>
    <dataValidation allowBlank="1" showInputMessage="1" showErrorMessage="1" prompt="Enter customer Company name in this cell" sqref="B9:C9" xr:uid="{00000000-0002-0000-0400-000013000000}"/>
    <dataValidation allowBlank="1" showInputMessage="1" showErrorMessage="1" prompt="Enter Customer Name in this cell" sqref="B8:C8" xr:uid="{00000000-0002-0000-0400-000014000000}"/>
    <dataValidation allowBlank="1" showInputMessage="1" showErrorMessage="1" prompt="Enter Bill To details in cells below. Enter minimum amount for Items to qualify for an additional discount in cell F8 and additional discount percent in cell F10" sqref="B7:F7" xr:uid="{00000000-0002-0000-0400-000015000000}"/>
    <dataValidation allowBlank="1" showInputMessage="1" showErrorMessage="1" prompt="Enter amount over which the Items qualify for an additional discount in this cell" sqref="F8:F9" xr:uid="{00000000-0002-0000-0400-000016000000}"/>
    <dataValidation allowBlank="1" showInputMessage="1" showErrorMessage="1" prompt="Enter amount over which the Items qualify for an additional discount in cell at right" sqref="D8:E9" xr:uid="{00000000-0002-0000-0400-000017000000}"/>
    <dataValidation allowBlank="1" showInputMessage="1" showErrorMessage="1" prompt="Enter Quantity in this column under this heading. Use heading filters to find specific entries" sqref="B13" xr:uid="{00000000-0002-0000-0400-000018000000}"/>
    <dataValidation allowBlank="1" showInputMessage="1" showErrorMessage="1" prompt="Enter Description in this column under this heading" sqref="C13" xr:uid="{00000000-0002-0000-0400-000019000000}"/>
    <dataValidation allowBlank="1" showInputMessage="1" showErrorMessage="1" prompt="Enter Unit price in this column under this heading" sqref="D13" xr:uid="{00000000-0002-0000-0400-00001A000000}"/>
    <dataValidation allowBlank="1" showInputMessage="1" showErrorMessage="1" prompt="Amount is automatically updated in this column under this heading" sqref="E13" xr:uid="{00000000-0002-0000-0400-00001B000000}"/>
    <dataValidation allowBlank="1" showInputMessage="1" showErrorMessage="1" prompt="Discount applied is automatically determined in this column under this heading if the Amount in column E exceeds the amount entered in F8" sqref="F13" xr:uid="{00000000-0002-0000-0400-00001C000000}"/>
    <dataValidation allowBlank="1" showInputMessage="1" showErrorMessage="1" prompt="Enter Tax rate in cell at right" sqref="D26" xr:uid="{00000000-0002-0000-0400-00001D000000}"/>
    <dataValidation allowBlank="1" showInputMessage="1" showErrorMessage="1" prompt="Enter Tax rate in this cell" sqref="E26" xr:uid="{00000000-0002-0000-0400-00001E000000}"/>
    <dataValidation allowBlank="1" showInputMessage="1" showErrorMessage="1" prompt="Enter Credit amount in this cell" sqref="E29" xr:uid="{00000000-0002-0000-0400-00001F000000}"/>
    <dataValidation allowBlank="1" showInputMessage="1" showErrorMessage="1" prompt="Enter Credit amount in cell at right" sqref="D29" xr:uid="{00000000-0002-0000-0400-000020000000}"/>
    <dataValidation allowBlank="1" showInputMessage="1" showErrorMessage="1" prompt="Enter Additional discount percent in this cell" sqref="E27:E29" xr:uid="{00000000-0002-0000-0400-000021000000}"/>
    <dataValidation allowBlank="1" showInputMessage="1" showErrorMessage="1" prompt="Enter Additional discount percent in cell at right" sqref="D27:D29" xr:uid="{00000000-0002-0000-0400-000022000000}"/>
    <dataValidation allowBlank="1" showInputMessage="1" showErrorMessage="1" prompt="Balance due is automatically calculated in this cell" sqref="E30" xr:uid="{00000000-0002-0000-0400-000023000000}"/>
    <dataValidation allowBlank="1" showInputMessage="1" showErrorMessage="1" prompt="Balance due is automatically calculated in cell at right" sqref="D30" xr:uid="{00000000-0002-0000-0400-000024000000}"/>
    <dataValidation allowBlank="1" showInputMessage="1" showErrorMessage="1" prompt="Modify phone number and email address at the end of this statement. Replace contact Name and phone or email between &lt;&gt;" sqref="B27:C29" xr:uid="{00000000-0002-0000-0400-000025000000}"/>
    <dataValidation allowBlank="1" showInputMessage="1" showErrorMessage="1" prompt="Add Company name at the end of this statement between &lt;&gt;" sqref="B26:C26" xr:uid="{00000000-0002-0000-0400-000026000000}"/>
  </dataValidations>
  <printOptions horizontalCentered="1"/>
  <pageMargins left="0.25" right="0.25" top="0.5" bottom="0.5" header="0.3" footer="0.3"/>
  <pageSetup scale="88" fitToHeight="0" orientation="portrait" r:id="rId1"/>
  <headerFooter differentFirst="1">
    <oddFooter>&amp;CPage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"/>
  <sheetViews>
    <sheetView zoomScale="140" zoomScaleNormal="140" workbookViewId="0">
      <selection sqref="A1:B1"/>
    </sheetView>
  </sheetViews>
  <sheetFormatPr defaultColWidth="8.85546875" defaultRowHeight="15" x14ac:dyDescent="0.25"/>
  <sheetData>
    <row r="1" spans="1:10" ht="23.25" x14ac:dyDescent="0.35">
      <c r="A1" s="190" t="s">
        <v>48</v>
      </c>
      <c r="B1" s="190"/>
    </row>
    <row r="2" spans="1:10" x14ac:dyDescent="0.25">
      <c r="A2" s="20" t="s">
        <v>87</v>
      </c>
      <c r="G2" s="216" t="s">
        <v>91</v>
      </c>
      <c r="H2" s="216"/>
      <c r="I2" s="216"/>
      <c r="J2" s="216"/>
    </row>
    <row r="4" spans="1:10" x14ac:dyDescent="0.25">
      <c r="B4" s="81" t="s">
        <v>22</v>
      </c>
      <c r="C4" s="81" t="s">
        <v>19</v>
      </c>
      <c r="H4" s="84" t="s">
        <v>22</v>
      </c>
      <c r="I4" s="85" t="s">
        <v>18</v>
      </c>
    </row>
    <row r="5" spans="1:10" x14ac:dyDescent="0.25">
      <c r="B5" s="86" t="s">
        <v>24</v>
      </c>
      <c r="C5" s="80"/>
      <c r="H5" s="87" t="s">
        <v>3</v>
      </c>
      <c r="I5" s="88">
        <v>6.3500000000000001E-2</v>
      </c>
    </row>
    <row r="6" spans="1:10" x14ac:dyDescent="0.25">
      <c r="H6" s="87" t="s">
        <v>24</v>
      </c>
      <c r="I6" s="88">
        <v>6.25E-2</v>
      </c>
    </row>
    <row r="7" spans="1:10" x14ac:dyDescent="0.25">
      <c r="B7" s="51" t="s">
        <v>93</v>
      </c>
      <c r="H7" s="87" t="s">
        <v>26</v>
      </c>
      <c r="I7" s="88">
        <v>0</v>
      </c>
    </row>
    <row r="8" spans="1:10" x14ac:dyDescent="0.25">
      <c r="H8" s="87" t="s">
        <v>23</v>
      </c>
      <c r="I8" s="88">
        <v>7.0000000000000007E-2</v>
      </c>
    </row>
    <row r="9" spans="1:10" x14ac:dyDescent="0.25">
      <c r="B9" s="51" t="s">
        <v>90</v>
      </c>
    </row>
    <row r="10" spans="1:10" x14ac:dyDescent="0.25">
      <c r="B10" t="s">
        <v>88</v>
      </c>
    </row>
    <row r="12" spans="1:10" x14ac:dyDescent="0.25">
      <c r="B12" s="51" t="s">
        <v>89</v>
      </c>
    </row>
    <row r="13" spans="1:10" x14ac:dyDescent="0.25">
      <c r="B13" s="89" t="s">
        <v>92</v>
      </c>
    </row>
    <row r="15" spans="1:10" x14ac:dyDescent="0.25">
      <c r="B15" s="81" t="s">
        <v>22</v>
      </c>
      <c r="C15" s="81" t="s">
        <v>19</v>
      </c>
    </row>
    <row r="16" spans="1:10" x14ac:dyDescent="0.25">
      <c r="B16" s="86" t="s">
        <v>24</v>
      </c>
      <c r="C16" s="91">
        <f>VLOOKUP(B5, H5:I8, 2)</f>
        <v>6.25E-2</v>
      </c>
    </row>
  </sheetData>
  <mergeCells count="2">
    <mergeCell ref="G2:J2"/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3"/>
  <sheetViews>
    <sheetView zoomScale="120" zoomScaleNormal="120" workbookViewId="0">
      <selection sqref="A1:B1"/>
    </sheetView>
  </sheetViews>
  <sheetFormatPr defaultColWidth="8.85546875" defaultRowHeight="15" x14ac:dyDescent="0.25"/>
  <sheetData>
    <row r="1" spans="1:9" ht="23.25" x14ac:dyDescent="0.35">
      <c r="A1" s="190" t="s">
        <v>394</v>
      </c>
      <c r="B1" s="190"/>
    </row>
    <row r="2" spans="1:9" x14ac:dyDescent="0.25">
      <c r="A2" s="20" t="s">
        <v>78</v>
      </c>
    </row>
    <row r="4" spans="1:9" x14ac:dyDescent="0.25">
      <c r="A4" s="51" t="s">
        <v>79</v>
      </c>
      <c r="H4" s="51" t="s">
        <v>80</v>
      </c>
    </row>
    <row r="6" spans="1:9" x14ac:dyDescent="0.25">
      <c r="A6" s="81" t="s">
        <v>76</v>
      </c>
      <c r="B6" s="81" t="s">
        <v>71</v>
      </c>
      <c r="C6" s="81" t="s">
        <v>22</v>
      </c>
      <c r="D6" s="81" t="s">
        <v>19</v>
      </c>
      <c r="E6" s="81" t="s">
        <v>77</v>
      </c>
      <c r="F6" s="81" t="s">
        <v>6</v>
      </c>
      <c r="H6" s="78" t="s">
        <v>22</v>
      </c>
      <c r="I6" s="79" t="s">
        <v>18</v>
      </c>
    </row>
    <row r="7" spans="1:9" x14ac:dyDescent="0.25">
      <c r="A7">
        <v>14572</v>
      </c>
      <c r="B7" s="15">
        <v>50.9</v>
      </c>
      <c r="C7" t="s">
        <v>24</v>
      </c>
      <c r="D7" s="80"/>
      <c r="E7" s="15">
        <f t="shared" ref="E7:E23" si="0">B7*D7</f>
        <v>0</v>
      </c>
      <c r="F7" s="15">
        <f t="shared" ref="F7:F23" si="1">B7+E7</f>
        <v>50.9</v>
      </c>
      <c r="H7" s="76" t="s">
        <v>3</v>
      </c>
      <c r="I7" s="77">
        <v>6.3500000000000001E-2</v>
      </c>
    </row>
    <row r="8" spans="1:9" x14ac:dyDescent="0.25">
      <c r="A8">
        <v>14583</v>
      </c>
      <c r="B8" s="15">
        <v>122.48</v>
      </c>
      <c r="C8" t="s">
        <v>23</v>
      </c>
      <c r="D8" s="45"/>
      <c r="E8" s="15">
        <f t="shared" si="0"/>
        <v>0</v>
      </c>
      <c r="F8" s="15">
        <f t="shared" si="1"/>
        <v>122.48</v>
      </c>
      <c r="H8" s="76" t="s">
        <v>24</v>
      </c>
      <c r="I8" s="77">
        <v>6.25E-2</v>
      </c>
    </row>
    <row r="9" spans="1:9" x14ac:dyDescent="0.25">
      <c r="A9">
        <v>14594</v>
      </c>
      <c r="B9" s="15">
        <v>117.81</v>
      </c>
      <c r="C9" t="s">
        <v>26</v>
      </c>
      <c r="D9" s="45"/>
      <c r="E9" s="15">
        <f t="shared" si="0"/>
        <v>0</v>
      </c>
      <c r="F9" s="15">
        <f t="shared" si="1"/>
        <v>117.81</v>
      </c>
      <c r="H9" s="76" t="s">
        <v>26</v>
      </c>
      <c r="I9" s="77">
        <v>0</v>
      </c>
    </row>
    <row r="10" spans="1:9" x14ac:dyDescent="0.25">
      <c r="A10">
        <v>14605</v>
      </c>
      <c r="B10" s="15">
        <v>117.94</v>
      </c>
      <c r="C10" t="s">
        <v>26</v>
      </c>
      <c r="D10" s="45"/>
      <c r="E10" s="15">
        <f t="shared" si="0"/>
        <v>0</v>
      </c>
      <c r="F10" s="15">
        <f t="shared" si="1"/>
        <v>117.94</v>
      </c>
      <c r="H10" s="76" t="s">
        <v>23</v>
      </c>
      <c r="I10" s="77">
        <v>7.0000000000000007E-2</v>
      </c>
    </row>
    <row r="11" spans="1:9" x14ac:dyDescent="0.25">
      <c r="A11">
        <v>14616</v>
      </c>
      <c r="B11" s="15">
        <v>95.6</v>
      </c>
      <c r="C11" t="s">
        <v>24</v>
      </c>
      <c r="D11" s="45"/>
      <c r="E11" s="15">
        <f t="shared" si="0"/>
        <v>0</v>
      </c>
      <c r="F11" s="15">
        <f t="shared" si="1"/>
        <v>95.6</v>
      </c>
      <c r="H11" s="76" t="s">
        <v>25</v>
      </c>
      <c r="I11" s="77">
        <v>0.06</v>
      </c>
    </row>
    <row r="12" spans="1:9" x14ac:dyDescent="0.25">
      <c r="A12">
        <v>14627</v>
      </c>
      <c r="B12" s="15">
        <v>32.200000000000003</v>
      </c>
      <c r="C12" t="s">
        <v>3</v>
      </c>
      <c r="D12" s="45"/>
      <c r="E12" s="15">
        <f t="shared" si="0"/>
        <v>0</v>
      </c>
      <c r="F12" s="15">
        <f t="shared" si="1"/>
        <v>32.200000000000003</v>
      </c>
    </row>
    <row r="13" spans="1:9" x14ac:dyDescent="0.25">
      <c r="A13">
        <v>14638</v>
      </c>
      <c r="B13" s="15">
        <v>174.49</v>
      </c>
      <c r="C13" t="s">
        <v>25</v>
      </c>
      <c r="D13" s="45"/>
      <c r="E13" s="15">
        <f t="shared" si="0"/>
        <v>0</v>
      </c>
      <c r="F13" s="15">
        <f t="shared" si="1"/>
        <v>174.49</v>
      </c>
    </row>
    <row r="14" spans="1:9" x14ac:dyDescent="0.25">
      <c r="A14">
        <v>14649</v>
      </c>
      <c r="B14" s="15">
        <v>80.41</v>
      </c>
      <c r="C14" t="s">
        <v>24</v>
      </c>
      <c r="D14" s="45"/>
      <c r="E14" s="15">
        <f t="shared" si="0"/>
        <v>0</v>
      </c>
      <c r="F14" s="15">
        <f t="shared" si="1"/>
        <v>80.41</v>
      </c>
    </row>
    <row r="15" spans="1:9" x14ac:dyDescent="0.25">
      <c r="A15">
        <v>14660</v>
      </c>
      <c r="B15" s="15">
        <v>211.43</v>
      </c>
      <c r="C15" t="s">
        <v>25</v>
      </c>
      <c r="D15" s="45"/>
      <c r="E15" s="15">
        <f t="shared" si="0"/>
        <v>0</v>
      </c>
      <c r="F15" s="15">
        <f t="shared" si="1"/>
        <v>211.43</v>
      </c>
    </row>
    <row r="16" spans="1:9" x14ac:dyDescent="0.25">
      <c r="A16">
        <v>14671</v>
      </c>
      <c r="B16" s="15">
        <v>125.98</v>
      </c>
      <c r="C16" t="s">
        <v>23</v>
      </c>
      <c r="D16" s="45"/>
      <c r="E16" s="15">
        <f t="shared" si="0"/>
        <v>0</v>
      </c>
      <c r="F16" s="15">
        <f t="shared" si="1"/>
        <v>125.98</v>
      </c>
    </row>
    <row r="17" spans="1:6" x14ac:dyDescent="0.25">
      <c r="A17">
        <v>14682</v>
      </c>
      <c r="B17" s="15">
        <v>30.72</v>
      </c>
      <c r="C17" t="s">
        <v>86</v>
      </c>
      <c r="D17" s="45"/>
      <c r="E17" s="15">
        <f t="shared" si="0"/>
        <v>0</v>
      </c>
      <c r="F17" s="15">
        <f t="shared" si="1"/>
        <v>30.72</v>
      </c>
    </row>
    <row r="18" spans="1:6" x14ac:dyDescent="0.25">
      <c r="A18">
        <v>14693</v>
      </c>
      <c r="B18" s="15">
        <v>203.94</v>
      </c>
      <c r="C18" t="s">
        <v>25</v>
      </c>
      <c r="D18" s="45"/>
      <c r="E18" s="15">
        <f t="shared" si="0"/>
        <v>0</v>
      </c>
      <c r="F18" s="15">
        <f t="shared" si="1"/>
        <v>203.94</v>
      </c>
    </row>
    <row r="19" spans="1:6" x14ac:dyDescent="0.25">
      <c r="A19">
        <v>14704</v>
      </c>
      <c r="B19" s="15">
        <v>99.61</v>
      </c>
      <c r="C19" t="s">
        <v>26</v>
      </c>
      <c r="D19" s="45"/>
      <c r="E19" s="15">
        <f t="shared" si="0"/>
        <v>0</v>
      </c>
      <c r="F19" s="15">
        <f t="shared" si="1"/>
        <v>99.61</v>
      </c>
    </row>
    <row r="20" spans="1:6" x14ac:dyDescent="0.25">
      <c r="A20">
        <v>14715</v>
      </c>
      <c r="B20" s="15">
        <v>76.44</v>
      </c>
      <c r="C20" t="s">
        <v>24</v>
      </c>
      <c r="D20" s="45"/>
      <c r="E20" s="15">
        <f t="shared" si="0"/>
        <v>0</v>
      </c>
      <c r="F20" s="15">
        <f t="shared" si="1"/>
        <v>76.44</v>
      </c>
    </row>
    <row r="21" spans="1:6" x14ac:dyDescent="0.25">
      <c r="A21">
        <v>14726</v>
      </c>
      <c r="B21" s="15">
        <v>29.65</v>
      </c>
      <c r="C21" t="s">
        <v>3</v>
      </c>
      <c r="D21" s="45"/>
      <c r="E21" s="15">
        <f t="shared" si="0"/>
        <v>0</v>
      </c>
      <c r="F21" s="15">
        <f t="shared" si="1"/>
        <v>29.65</v>
      </c>
    </row>
    <row r="22" spans="1:6" x14ac:dyDescent="0.25">
      <c r="A22">
        <v>14737</v>
      </c>
      <c r="B22" s="15">
        <v>127.4</v>
      </c>
      <c r="C22" t="s">
        <v>25</v>
      </c>
      <c r="D22" s="45"/>
      <c r="E22" s="15">
        <f t="shared" si="0"/>
        <v>0</v>
      </c>
      <c r="F22" s="15">
        <f t="shared" si="1"/>
        <v>127.4</v>
      </c>
    </row>
    <row r="23" spans="1:6" x14ac:dyDescent="0.25">
      <c r="A23">
        <v>14748</v>
      </c>
      <c r="B23" s="15">
        <v>62.28</v>
      </c>
      <c r="C23" t="s">
        <v>24</v>
      </c>
      <c r="D23" s="45"/>
      <c r="E23" s="15">
        <f t="shared" si="0"/>
        <v>0</v>
      </c>
      <c r="F23" s="15">
        <f t="shared" si="1"/>
        <v>62.28</v>
      </c>
    </row>
  </sheetData>
  <sortState ref="A7:F23">
    <sortCondition ref="A9"/>
  </sortState>
  <mergeCells count="1"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3"/>
  <sheetViews>
    <sheetView zoomScale="120" zoomScaleNormal="120" workbookViewId="0"/>
  </sheetViews>
  <sheetFormatPr defaultColWidth="9.140625" defaultRowHeight="12.75" x14ac:dyDescent="0.2"/>
  <cols>
    <col min="1" max="1" width="16.42578125" style="18" customWidth="1"/>
    <col min="2" max="2" width="7.42578125" style="19" customWidth="1"/>
    <col min="3" max="3" width="14.42578125" style="18" customWidth="1"/>
    <col min="4" max="4" width="9.42578125" style="18" customWidth="1"/>
    <col min="5" max="5" width="11.140625" style="18" customWidth="1"/>
    <col min="6" max="6" width="12.42578125" style="18" customWidth="1"/>
    <col min="7" max="7" width="12.140625" style="18" customWidth="1"/>
    <col min="8" max="9" width="11.42578125" style="18" customWidth="1"/>
    <col min="10" max="10" width="10.28515625" style="18" customWidth="1"/>
    <col min="11" max="11" width="13.28515625" style="18" customWidth="1"/>
    <col min="12" max="16384" width="9.140625" style="18"/>
  </cols>
  <sheetData>
    <row r="1" spans="1:10" ht="23.25" x14ac:dyDescent="0.35">
      <c r="A1" s="12" t="s">
        <v>395</v>
      </c>
    </row>
    <row r="2" spans="1:10" s="22" customFormat="1" ht="14.25" x14ac:dyDescent="0.2">
      <c r="A2" s="20" t="s">
        <v>75</v>
      </c>
      <c r="B2" s="21"/>
    </row>
    <row r="3" spans="1:10" s="22" customFormat="1" ht="14.25" x14ac:dyDescent="0.2">
      <c r="B3" s="21"/>
    </row>
    <row r="4" spans="1:10" s="26" customFormat="1" ht="45" x14ac:dyDescent="0.25">
      <c r="A4" s="23" t="s">
        <v>4</v>
      </c>
      <c r="B4" s="24" t="s">
        <v>1</v>
      </c>
      <c r="C4" s="25" t="s">
        <v>8</v>
      </c>
      <c r="D4" s="25" t="s">
        <v>9</v>
      </c>
      <c r="E4" s="25" t="s">
        <v>10</v>
      </c>
      <c r="F4" s="25" t="s">
        <v>11</v>
      </c>
      <c r="G4" s="25" t="s">
        <v>27</v>
      </c>
      <c r="H4" s="25" t="s">
        <v>28</v>
      </c>
      <c r="I4" s="25" t="s">
        <v>5</v>
      </c>
      <c r="J4" s="25" t="s">
        <v>29</v>
      </c>
    </row>
    <row r="5" spans="1:10" s="22" customFormat="1" ht="15" x14ac:dyDescent="0.25">
      <c r="A5" s="22" t="s">
        <v>30</v>
      </c>
      <c r="B5" s="27">
        <v>7</v>
      </c>
      <c r="C5" s="28" t="s">
        <v>16</v>
      </c>
      <c r="D5" s="29" t="s">
        <v>13</v>
      </c>
      <c r="E5" s="22" t="s">
        <v>31</v>
      </c>
      <c r="F5" s="29">
        <v>39000</v>
      </c>
      <c r="G5" s="45"/>
      <c r="H5" s="45"/>
      <c r="I5" s="45"/>
      <c r="J5" s="45"/>
    </row>
    <row r="6" spans="1:10" s="22" customFormat="1" ht="15" x14ac:dyDescent="0.25">
      <c r="A6" s="22" t="s">
        <v>32</v>
      </c>
      <c r="B6" s="27">
        <v>4</v>
      </c>
      <c r="C6" s="28" t="s">
        <v>74</v>
      </c>
      <c r="D6" s="29" t="s">
        <v>17</v>
      </c>
      <c r="E6" s="22" t="s">
        <v>14</v>
      </c>
      <c r="F6" s="29">
        <v>42500</v>
      </c>
      <c r="G6" s="45"/>
      <c r="H6" s="45"/>
      <c r="I6" s="45"/>
      <c r="J6" s="45"/>
    </row>
    <row r="7" spans="1:10" s="22" customFormat="1" ht="15" x14ac:dyDescent="0.25">
      <c r="A7" s="22" t="s">
        <v>33</v>
      </c>
      <c r="B7" s="27">
        <v>4</v>
      </c>
      <c r="C7" s="28" t="s">
        <v>12</v>
      </c>
      <c r="D7" s="29" t="s">
        <v>17</v>
      </c>
      <c r="E7" s="22" t="s">
        <v>14</v>
      </c>
      <c r="F7" s="29">
        <v>54000</v>
      </c>
      <c r="G7" s="45"/>
      <c r="H7" s="45"/>
      <c r="I7" s="45"/>
      <c r="J7" s="45"/>
    </row>
    <row r="8" spans="1:10" s="22" customFormat="1" ht="15" x14ac:dyDescent="0.25">
      <c r="A8" s="22" t="s">
        <v>34</v>
      </c>
      <c r="B8" s="27">
        <v>5</v>
      </c>
      <c r="C8" s="28" t="s">
        <v>2</v>
      </c>
      <c r="D8" s="29" t="s">
        <v>13</v>
      </c>
      <c r="E8" s="22" t="s">
        <v>15</v>
      </c>
      <c r="F8" s="29">
        <v>52000</v>
      </c>
      <c r="G8" s="45"/>
      <c r="H8" s="45"/>
      <c r="I8" s="45"/>
      <c r="J8" s="45"/>
    </row>
    <row r="9" spans="1:10" s="22" customFormat="1" ht="15" x14ac:dyDescent="0.25">
      <c r="A9" s="22" t="s">
        <v>35</v>
      </c>
      <c r="B9" s="27">
        <v>1</v>
      </c>
      <c r="C9" s="28" t="s">
        <v>12</v>
      </c>
      <c r="D9" s="29" t="s">
        <v>17</v>
      </c>
      <c r="E9" s="22" t="s">
        <v>14</v>
      </c>
      <c r="F9" s="29">
        <v>47000</v>
      </c>
      <c r="G9" s="45"/>
      <c r="H9" s="45"/>
      <c r="I9" s="45"/>
      <c r="J9" s="45"/>
    </row>
    <row r="10" spans="1:10" s="22" customFormat="1" ht="15" x14ac:dyDescent="0.25">
      <c r="A10" s="22" t="s">
        <v>36</v>
      </c>
      <c r="B10" s="27">
        <v>1</v>
      </c>
      <c r="C10" s="28" t="s">
        <v>16</v>
      </c>
      <c r="D10" s="29" t="s">
        <v>13</v>
      </c>
      <c r="E10" s="22" t="s">
        <v>31</v>
      </c>
      <c r="F10" s="29">
        <v>34000</v>
      </c>
      <c r="G10" s="45"/>
      <c r="H10" s="45"/>
      <c r="I10" s="45"/>
      <c r="J10" s="45"/>
    </row>
    <row r="11" spans="1:10" s="22" customFormat="1" ht="15" x14ac:dyDescent="0.25">
      <c r="A11" s="22" t="s">
        <v>37</v>
      </c>
      <c r="B11" s="27">
        <v>4</v>
      </c>
      <c r="C11" s="28" t="s">
        <v>74</v>
      </c>
      <c r="D11" s="29" t="s">
        <v>17</v>
      </c>
      <c r="E11" s="22" t="s">
        <v>15</v>
      </c>
      <c r="F11" s="29">
        <v>55000</v>
      </c>
      <c r="G11" s="45"/>
      <c r="H11" s="45"/>
      <c r="I11" s="45"/>
      <c r="J11" s="45"/>
    </row>
    <row r="12" spans="1:10" s="22" customFormat="1" ht="15" x14ac:dyDescent="0.25">
      <c r="A12" s="22" t="s">
        <v>38</v>
      </c>
      <c r="B12" s="27">
        <v>11</v>
      </c>
      <c r="C12" s="28" t="s">
        <v>12</v>
      </c>
      <c r="D12" s="29" t="s">
        <v>17</v>
      </c>
      <c r="E12" s="22" t="s">
        <v>39</v>
      </c>
      <c r="F12" s="29">
        <v>65000</v>
      </c>
      <c r="G12" s="45"/>
      <c r="H12" s="45"/>
      <c r="I12" s="45"/>
      <c r="J12" s="45"/>
    </row>
    <row r="13" spans="1:10" s="22" customFormat="1" ht="15" x14ac:dyDescent="0.25">
      <c r="A13" s="22" t="s">
        <v>40</v>
      </c>
      <c r="B13" s="27">
        <v>4</v>
      </c>
      <c r="C13" s="28" t="s">
        <v>16</v>
      </c>
      <c r="D13" s="29" t="s">
        <v>13</v>
      </c>
      <c r="E13" s="22" t="s">
        <v>15</v>
      </c>
      <c r="F13" s="29">
        <v>49500</v>
      </c>
      <c r="G13" s="45"/>
      <c r="H13" s="45"/>
      <c r="I13" s="45"/>
      <c r="J13" s="45"/>
    </row>
    <row r="14" spans="1:10" s="22" customFormat="1" ht="15" x14ac:dyDescent="0.25">
      <c r="A14" s="22" t="s">
        <v>41</v>
      </c>
      <c r="B14" s="27">
        <v>6</v>
      </c>
      <c r="C14" s="28" t="s">
        <v>2</v>
      </c>
      <c r="D14" s="29" t="s">
        <v>17</v>
      </c>
      <c r="E14" s="22" t="s">
        <v>15</v>
      </c>
      <c r="F14" s="29">
        <v>65000</v>
      </c>
      <c r="G14" s="45"/>
      <c r="H14" s="45"/>
      <c r="I14" s="45"/>
      <c r="J14" s="45"/>
    </row>
    <row r="15" spans="1:10" s="22" customFormat="1" ht="14.25" x14ac:dyDescent="0.2">
      <c r="B15" s="21"/>
    </row>
    <row r="16" spans="1:10" s="22" customFormat="1" ht="15" x14ac:dyDescent="0.2">
      <c r="B16" s="21"/>
      <c r="C16" s="217" t="s">
        <v>42</v>
      </c>
      <c r="D16" s="217"/>
    </row>
    <row r="17" spans="1:7" s="22" customFormat="1" ht="14.25" x14ac:dyDescent="0.2">
      <c r="B17" s="21"/>
      <c r="D17" s="21"/>
    </row>
    <row r="18" spans="1:7" s="22" customFormat="1" ht="15" x14ac:dyDescent="0.2">
      <c r="B18" s="21"/>
      <c r="C18" s="217" t="s">
        <v>43</v>
      </c>
      <c r="D18" s="217"/>
      <c r="F18" s="30" t="s">
        <v>44</v>
      </c>
      <c r="G18" s="30"/>
    </row>
    <row r="19" spans="1:7" s="22" customFormat="1" ht="15" thickBot="1" x14ac:dyDescent="0.25">
      <c r="B19" s="21"/>
      <c r="C19" s="31"/>
      <c r="D19" s="31"/>
      <c r="F19" s="31"/>
      <c r="G19" s="31"/>
    </row>
    <row r="20" spans="1:7" s="22" customFormat="1" ht="15.75" thickBot="1" x14ac:dyDescent="0.25">
      <c r="B20" s="21"/>
      <c r="C20" s="32" t="s">
        <v>9</v>
      </c>
      <c r="D20" s="33" t="s">
        <v>45</v>
      </c>
      <c r="F20" s="32" t="s">
        <v>46</v>
      </c>
      <c r="G20" s="33" t="s">
        <v>45</v>
      </c>
    </row>
    <row r="21" spans="1:7" s="22" customFormat="1" ht="14.25" x14ac:dyDescent="0.2">
      <c r="B21" s="21"/>
      <c r="C21" s="34" t="s">
        <v>17</v>
      </c>
      <c r="D21" s="35">
        <v>2000</v>
      </c>
      <c r="F21" s="36" t="s">
        <v>31</v>
      </c>
      <c r="G21" s="37">
        <v>0</v>
      </c>
    </row>
    <row r="22" spans="1:7" s="22" customFormat="1" ht="15" thickBot="1" x14ac:dyDescent="0.25">
      <c r="B22" s="21"/>
      <c r="C22" s="38" t="s">
        <v>13</v>
      </c>
      <c r="D22" s="39">
        <v>0</v>
      </c>
      <c r="F22" s="36" t="s">
        <v>15</v>
      </c>
      <c r="G22" s="37">
        <v>5000</v>
      </c>
    </row>
    <row r="23" spans="1:7" s="22" customFormat="1" ht="15" thickBot="1" x14ac:dyDescent="0.25">
      <c r="A23" s="31"/>
      <c r="B23" s="31"/>
      <c r="F23" s="38" t="s">
        <v>14</v>
      </c>
      <c r="G23" s="39">
        <v>3000</v>
      </c>
    </row>
    <row r="24" spans="1:7" s="22" customFormat="1" ht="14.25" x14ac:dyDescent="0.2"/>
    <row r="25" spans="1:7" s="22" customFormat="1" ht="15" x14ac:dyDescent="0.2">
      <c r="B25" s="21"/>
      <c r="C25" s="30" t="s">
        <v>47</v>
      </c>
      <c r="D25" s="30"/>
      <c r="F25" s="217" t="s">
        <v>96</v>
      </c>
      <c r="G25" s="217"/>
    </row>
    <row r="26" spans="1:7" s="22" customFormat="1" ht="15" thickBot="1" x14ac:dyDescent="0.25">
      <c r="B26" s="21"/>
      <c r="C26" s="31"/>
      <c r="D26" s="31"/>
    </row>
    <row r="27" spans="1:7" s="22" customFormat="1" ht="15.75" thickBot="1" x14ac:dyDescent="0.25">
      <c r="B27" s="21"/>
      <c r="C27" s="32" t="s">
        <v>1</v>
      </c>
      <c r="D27" s="33" t="s">
        <v>45</v>
      </c>
      <c r="F27" s="32" t="s">
        <v>1</v>
      </c>
      <c r="G27" s="33" t="s">
        <v>45</v>
      </c>
    </row>
    <row r="28" spans="1:7" s="22" customFormat="1" ht="14.25" x14ac:dyDescent="0.2">
      <c r="B28" s="21"/>
      <c r="C28" s="40" t="s">
        <v>16</v>
      </c>
      <c r="D28" s="41">
        <v>500</v>
      </c>
      <c r="F28" s="42">
        <v>0</v>
      </c>
      <c r="G28" s="41">
        <v>0</v>
      </c>
    </row>
    <row r="29" spans="1:7" s="22" customFormat="1" ht="14.25" x14ac:dyDescent="0.2">
      <c r="B29" s="21"/>
      <c r="C29" s="36" t="s">
        <v>12</v>
      </c>
      <c r="D29" s="37">
        <v>1000</v>
      </c>
      <c r="F29" s="43">
        <v>2</v>
      </c>
      <c r="G29" s="37">
        <v>500</v>
      </c>
    </row>
    <row r="30" spans="1:7" s="22" customFormat="1" ht="14.25" x14ac:dyDescent="0.2">
      <c r="B30" s="21"/>
      <c r="C30" s="74" t="s">
        <v>74</v>
      </c>
      <c r="D30" s="75">
        <v>1500</v>
      </c>
      <c r="F30" s="43">
        <v>5</v>
      </c>
      <c r="G30" s="37">
        <v>1000</v>
      </c>
    </row>
    <row r="31" spans="1:7" s="22" customFormat="1" ht="15" thickBot="1" x14ac:dyDescent="0.25">
      <c r="A31" s="31"/>
      <c r="B31" s="31"/>
      <c r="C31" s="38" t="s">
        <v>2</v>
      </c>
      <c r="D31" s="39">
        <v>2000</v>
      </c>
      <c r="F31" s="44">
        <v>10</v>
      </c>
      <c r="G31" s="39">
        <v>2500</v>
      </c>
    </row>
    <row r="32" spans="1:7" s="22" customFormat="1" ht="14.25" x14ac:dyDescent="0.2">
      <c r="A32" s="31"/>
      <c r="B32" s="31"/>
    </row>
    <row r="33" spans="4:5" ht="14.25" x14ac:dyDescent="0.2">
      <c r="D33" s="22"/>
      <c r="E33" s="22"/>
    </row>
  </sheetData>
  <sortState ref="A5:I14">
    <sortCondition ref="A5"/>
  </sortState>
  <mergeCells count="3">
    <mergeCell ref="C16:D16"/>
    <mergeCell ref="C18:D18"/>
    <mergeCell ref="F25:G25"/>
  </mergeCells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Intro</vt:lpstr>
      <vt:lpstr>Review Homework</vt:lpstr>
      <vt:lpstr>Answers</vt:lpstr>
      <vt:lpstr>Review</vt:lpstr>
      <vt:lpstr>Auditing</vt:lpstr>
      <vt:lpstr>Invoice 1</vt:lpstr>
      <vt:lpstr>VLOOKUP</vt:lpstr>
      <vt:lpstr>VLOOKUP 2</vt:lpstr>
      <vt:lpstr>VLOOKUP 3</vt:lpstr>
      <vt:lpstr>Diet</vt:lpstr>
      <vt:lpstr>Food List</vt:lpstr>
      <vt:lpstr>Linking</vt:lpstr>
      <vt:lpstr>Validation</vt:lpstr>
      <vt:lpstr>Invoice 2</vt:lpstr>
      <vt:lpstr>Prices</vt:lpstr>
      <vt:lpstr>Pasting</vt:lpstr>
      <vt:lpstr>Macros</vt:lpstr>
      <vt:lpstr>Macros 2</vt:lpstr>
      <vt:lpstr>Discount_Rate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2021-10-19T21:53:05Z</dcterms:modified>
</cp:coreProperties>
</file>