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filterPrivacy="1"/>
  <xr:revisionPtr revIDLastSave="0" documentId="13_ncr:1_{01446BE9-B522-854A-8E1E-D7E52E6F5F15}" xr6:coauthVersionLast="47" xr6:coauthVersionMax="47" xr10:uidLastSave="{00000000-0000-0000-0000-000000000000}"/>
  <bookViews>
    <workbookView xWindow="9640" yWindow="460" windowWidth="25460" windowHeight="16320" xr2:uid="{00000000-000D-0000-FFFF-FFFF00000000}"/>
  </bookViews>
  <sheets>
    <sheet name="Intro" sheetId="19" r:id="rId1"/>
    <sheet name="Rev Homework1" sheetId="28" r:id="rId2"/>
    <sheet name="Rev Homework2" sheetId="29" r:id="rId3"/>
    <sheet name="Subtotals" sheetId="21" r:id="rId4"/>
    <sheet name="SUMIF" sheetId="27" r:id="rId5"/>
    <sheet name="Tables" sheetId="22" r:id="rId6"/>
    <sheet name="Pivot Table 1" sheetId="20" r:id="rId7"/>
    <sheet name="Budget" sheetId="32" r:id="rId8"/>
    <sheet name="Ledger" sheetId="31" r:id="rId9"/>
    <sheet name="Salaries" sheetId="12" r:id="rId10"/>
    <sheet name="ROUND" sheetId="14" r:id="rId11"/>
    <sheet name="Nested IF" sheetId="15" r:id="rId12"/>
    <sheet name="Collaboration" sheetId="23" r:id="rId13"/>
    <sheet name="Hidden" sheetId="30" r:id="rId14"/>
    <sheet name="Shared" sheetId="25" r:id="rId15"/>
    <sheet name="Homework" sheetId="26" r:id="rId16"/>
  </sheets>
  <externalReferences>
    <externalReference r:id="rId17"/>
  </externalReferences>
  <definedNames>
    <definedName name="_Hlk519598309" localSheetId="0">Intro!#REF!</definedName>
    <definedName name="_Hlk519598324" localSheetId="0">Intro!#REF!</definedName>
    <definedName name="_Hlk519598336" localSheetId="0">Intro!#REF!</definedName>
    <definedName name="_Hlk519598345" localSheetId="0">Intro!#REF!</definedName>
    <definedName name="_Hlk519598366" localSheetId="0">Intro!#REF!</definedName>
    <definedName name="_Hlk519598620" localSheetId="0">Intro!#REF!</definedName>
    <definedName name="Categories2">[1]!ExpBudget2[Category]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2" i="20" l="1"/>
  <c r="A81" i="20"/>
  <c r="A80" i="20"/>
  <c r="A79" i="20"/>
  <c r="A78" i="20"/>
  <c r="A77" i="20"/>
  <c r="A76" i="20"/>
  <c r="A75" i="20"/>
  <c r="A74" i="20"/>
  <c r="A73" i="20"/>
  <c r="A72" i="20"/>
  <c r="A71" i="20"/>
  <c r="A70" i="20"/>
  <c r="A69" i="20"/>
  <c r="A68" i="20"/>
  <c r="A67" i="20"/>
  <c r="A66" i="20"/>
  <c r="A65" i="20"/>
  <c r="A64" i="20"/>
  <c r="A63" i="20"/>
  <c r="A62" i="20"/>
  <c r="A61" i="20"/>
  <c r="A60" i="20"/>
  <c r="A59" i="20"/>
  <c r="A58" i="20"/>
  <c r="A57" i="20"/>
  <c r="A56" i="20"/>
  <c r="A55" i="20"/>
  <c r="A54" i="20"/>
  <c r="A53" i="20"/>
  <c r="A52" i="20"/>
  <c r="A51" i="20"/>
  <c r="A50" i="20"/>
  <c r="A49" i="20"/>
  <c r="A48" i="20"/>
  <c r="A47" i="20"/>
  <c r="A46" i="20"/>
  <c r="A45" i="20"/>
  <c r="A44" i="20"/>
  <c r="A43" i="20"/>
  <c r="A42" i="20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A10" i="20"/>
  <c r="A9" i="20"/>
  <c r="A89" i="27"/>
  <c r="A88" i="27"/>
  <c r="A87" i="27"/>
  <c r="A86" i="27"/>
  <c r="A85" i="27"/>
  <c r="A84" i="27"/>
  <c r="A83" i="27"/>
  <c r="A82" i="27"/>
  <c r="A81" i="27"/>
  <c r="A80" i="27"/>
  <c r="A79" i="27"/>
  <c r="A78" i="27"/>
  <c r="A77" i="27"/>
  <c r="A76" i="27"/>
  <c r="A75" i="27"/>
  <c r="A74" i="27"/>
  <c r="A73" i="27"/>
  <c r="A72" i="27"/>
  <c r="A71" i="27"/>
  <c r="A70" i="27"/>
  <c r="A69" i="27"/>
  <c r="A68" i="27"/>
  <c r="A67" i="27"/>
  <c r="A66" i="27"/>
  <c r="A65" i="27"/>
  <c r="A64" i="27"/>
  <c r="A63" i="27"/>
  <c r="A62" i="27"/>
  <c r="A61" i="27"/>
  <c r="A60" i="27"/>
  <c r="A59" i="27"/>
  <c r="A58" i="27"/>
  <c r="A57" i="27"/>
  <c r="A56" i="27"/>
  <c r="A55" i="27"/>
  <c r="A54" i="27"/>
  <c r="A53" i="27"/>
  <c r="A52" i="27"/>
  <c r="A51" i="27"/>
  <c r="A50" i="27"/>
  <c r="A49" i="27"/>
  <c r="A48" i="27"/>
  <c r="A47" i="27"/>
  <c r="A46" i="27"/>
  <c r="A45" i="27"/>
  <c r="A44" i="27"/>
  <c r="A43" i="27"/>
  <c r="A42" i="27"/>
  <c r="A41" i="27"/>
  <c r="A40" i="27"/>
  <c r="A39" i="27"/>
  <c r="A38" i="27"/>
  <c r="A37" i="27"/>
  <c r="A36" i="27"/>
  <c r="A35" i="27"/>
  <c r="A34" i="27"/>
  <c r="A33" i="27"/>
  <c r="A32" i="27"/>
  <c r="A31" i="27"/>
  <c r="A30" i="27"/>
  <c r="A29" i="27"/>
  <c r="A28" i="27"/>
  <c r="A27" i="27"/>
  <c r="A26" i="27"/>
  <c r="A25" i="27"/>
  <c r="A24" i="27"/>
  <c r="A23" i="27"/>
  <c r="A22" i="27"/>
  <c r="A21" i="27"/>
  <c r="A20" i="27"/>
  <c r="A19" i="27"/>
  <c r="A18" i="27"/>
  <c r="A17" i="27"/>
  <c r="A16" i="27"/>
  <c r="A80" i="21"/>
  <c r="A79" i="21"/>
  <c r="A78" i="21"/>
  <c r="A77" i="21"/>
  <c r="A76" i="21"/>
  <c r="A75" i="21"/>
  <c r="A74" i="21"/>
  <c r="A73" i="21"/>
  <c r="A72" i="21"/>
  <c r="A71" i="21"/>
  <c r="A70" i="21"/>
  <c r="A69" i="21"/>
  <c r="A68" i="21"/>
  <c r="A67" i="21"/>
  <c r="A66" i="21"/>
  <c r="A65" i="21"/>
  <c r="A64" i="21"/>
  <c r="A63" i="21"/>
  <c r="A62" i="21"/>
  <c r="A61" i="21"/>
  <c r="A60" i="21"/>
  <c r="A59" i="21"/>
  <c r="A58" i="21"/>
  <c r="A57" i="21"/>
  <c r="A56" i="21"/>
  <c r="A55" i="21"/>
  <c r="A54" i="21"/>
  <c r="A53" i="21"/>
  <c r="A52" i="21"/>
  <c r="A51" i="21"/>
  <c r="A50" i="21"/>
  <c r="A49" i="21"/>
  <c r="A48" i="21"/>
  <c r="A47" i="21"/>
  <c r="A46" i="21"/>
  <c r="A45" i="21"/>
  <c r="A44" i="21"/>
  <c r="A43" i="21"/>
  <c r="A42" i="21"/>
  <c r="A41" i="21"/>
  <c r="A40" i="21"/>
  <c r="A39" i="21"/>
  <c r="A38" i="21"/>
  <c r="A37" i="21"/>
  <c r="A36" i="21"/>
  <c r="A35" i="21"/>
  <c r="A34" i="21"/>
  <c r="A33" i="21"/>
  <c r="A32" i="21"/>
  <c r="A31" i="21"/>
  <c r="A30" i="21"/>
  <c r="A29" i="21"/>
  <c r="A28" i="21"/>
  <c r="A27" i="21"/>
  <c r="A26" i="21"/>
  <c r="A25" i="21"/>
  <c r="A24" i="21"/>
  <c r="A23" i="21"/>
  <c r="A22" i="21"/>
  <c r="A21" i="21"/>
  <c r="A20" i="21"/>
  <c r="A19" i="21"/>
  <c r="A18" i="21"/>
  <c r="A17" i="21"/>
  <c r="A16" i="21"/>
  <c r="A15" i="21"/>
  <c r="A14" i="21"/>
  <c r="A13" i="21"/>
  <c r="A12" i="21"/>
  <c r="A11" i="21"/>
  <c r="A10" i="21"/>
  <c r="A9" i="21"/>
  <c r="A8" i="21"/>
  <c r="A7" i="21"/>
  <c r="A90" i="22"/>
  <c r="A89" i="22"/>
  <c r="A88" i="22"/>
  <c r="A87" i="22"/>
  <c r="A86" i="22"/>
  <c r="A85" i="22"/>
  <c r="A84" i="22"/>
  <c r="A83" i="22"/>
  <c r="A82" i="22"/>
  <c r="A81" i="22"/>
  <c r="A80" i="22"/>
  <c r="A79" i="22"/>
  <c r="A78" i="22"/>
  <c r="A77" i="22"/>
  <c r="A76" i="22"/>
  <c r="A75" i="22"/>
  <c r="A74" i="22"/>
  <c r="A73" i="22"/>
  <c r="A72" i="22"/>
  <c r="A71" i="22"/>
  <c r="A70" i="22"/>
  <c r="A69" i="22"/>
  <c r="A68" i="22"/>
  <c r="A67" i="22"/>
  <c r="A66" i="22"/>
  <c r="A65" i="22"/>
  <c r="A64" i="22"/>
  <c r="A63" i="22"/>
  <c r="A62" i="22"/>
  <c r="A61" i="22"/>
  <c r="A60" i="22"/>
  <c r="A59" i="22"/>
  <c r="A58" i="22"/>
  <c r="A57" i="22"/>
  <c r="A56" i="22"/>
  <c r="A55" i="22"/>
  <c r="A54" i="22"/>
  <c r="A53" i="22"/>
  <c r="A52" i="22"/>
  <c r="A51" i="22"/>
  <c r="A50" i="22"/>
  <c r="A49" i="22"/>
  <c r="A48" i="22"/>
  <c r="A47" i="22"/>
  <c r="A46" i="22"/>
  <c r="A45" i="22"/>
  <c r="A44" i="22"/>
  <c r="A43" i="22"/>
  <c r="A42" i="22"/>
  <c r="A41" i="22"/>
  <c r="A40" i="22"/>
  <c r="A39" i="22"/>
  <c r="A38" i="22"/>
  <c r="A37" i="22"/>
  <c r="A36" i="22"/>
  <c r="A35" i="22"/>
  <c r="A34" i="22"/>
  <c r="A33" i="22"/>
  <c r="A32" i="22"/>
  <c r="A31" i="22"/>
  <c r="A30" i="22"/>
  <c r="A29" i="22"/>
  <c r="A28" i="22"/>
  <c r="A27" i="22"/>
  <c r="A26" i="22"/>
  <c r="A25" i="22"/>
  <c r="A24" i="22"/>
  <c r="A23" i="22"/>
  <c r="A22" i="22"/>
  <c r="A21" i="22"/>
  <c r="A20" i="22"/>
  <c r="A19" i="22"/>
  <c r="A18" i="22"/>
  <c r="A17" i="22"/>
  <c r="H11" i="32"/>
  <c r="H12" i="32"/>
  <c r="H13" i="32"/>
  <c r="H14" i="32"/>
  <c r="H15" i="32"/>
  <c r="H16" i="32"/>
  <c r="C17" i="32"/>
  <c r="D17" i="32"/>
  <c r="E17" i="32"/>
  <c r="F17" i="32"/>
  <c r="G17" i="32"/>
  <c r="H17" i="32"/>
  <c r="B17" i="32"/>
  <c r="G7" i="32"/>
  <c r="G19" i="32" s="1"/>
  <c r="F7" i="32"/>
  <c r="F19" i="32" s="1"/>
  <c r="E7" i="32"/>
  <c r="E19" i="32" s="1"/>
  <c r="D7" i="32"/>
  <c r="D19" i="32" s="1"/>
  <c r="C7" i="32"/>
  <c r="C19" i="32" s="1"/>
  <c r="B7" i="32"/>
  <c r="B19" i="32" s="1"/>
  <c r="B20" i="32" s="1"/>
  <c r="C20" i="32" s="1"/>
  <c r="D20" i="32" s="1"/>
  <c r="E20" i="32" s="1"/>
  <c r="F20" i="32" s="1"/>
  <c r="G20" i="32" s="1"/>
  <c r="H6" i="32"/>
  <c r="H5" i="32"/>
  <c r="H7" i="32" l="1"/>
  <c r="H19" i="32" s="1"/>
  <c r="F16" i="14" l="1"/>
  <c r="F17" i="14"/>
  <c r="F18" i="14"/>
  <c r="F15" i="14"/>
  <c r="D12" i="29"/>
  <c r="C12" i="29"/>
  <c r="B12" i="29"/>
  <c r="E12" i="29" s="1"/>
  <c r="E11" i="29"/>
  <c r="E10" i="29"/>
  <c r="E9" i="29"/>
  <c r="E8" i="29"/>
  <c r="E7" i="29"/>
  <c r="F17" i="15" l="1"/>
  <c r="F18" i="15"/>
  <c r="F19" i="15"/>
  <c r="F20" i="15"/>
  <c r="F21" i="15"/>
  <c r="F16" i="15"/>
  <c r="I96" i="27"/>
  <c r="I97" i="27"/>
  <c r="I98" i="27"/>
  <c r="I99" i="27"/>
  <c r="I100" i="27"/>
  <c r="F96" i="27"/>
  <c r="F97" i="27"/>
  <c r="F98" i="27"/>
  <c r="F99" i="27"/>
  <c r="F100" i="27"/>
  <c r="C99" i="27"/>
  <c r="C98" i="27"/>
  <c r="C97" i="27"/>
  <c r="C96" i="27"/>
  <c r="I95" i="27"/>
  <c r="F95" i="27"/>
  <c r="C95" i="27"/>
  <c r="C100" i="27" l="1"/>
  <c r="F101" i="27"/>
  <c r="I101" i="27"/>
  <c r="E14" i="23"/>
  <c r="E13" i="23"/>
  <c r="E12" i="23"/>
  <c r="E11" i="23"/>
  <c r="E10" i="23"/>
  <c r="E9" i="23"/>
  <c r="E15" i="23" s="1"/>
  <c r="E18" i="23" l="1"/>
  <c r="E16" i="23"/>
  <c r="E17" i="23"/>
</calcChain>
</file>

<file path=xl/sharedStrings.xml><?xml version="1.0" encoding="utf-8"?>
<sst xmlns="http://schemas.openxmlformats.org/spreadsheetml/2006/main" count="1772" uniqueCount="331">
  <si>
    <t>Rich Malloy, 203-862-9411, rmalloy@norwalk.edu</t>
  </si>
  <si>
    <t>Years</t>
  </si>
  <si>
    <t>Sales</t>
  </si>
  <si>
    <t>CT</t>
  </si>
  <si>
    <t>Jennings</t>
  </si>
  <si>
    <t>Pugh</t>
  </si>
  <si>
    <t>Total</t>
  </si>
  <si>
    <t>Product</t>
  </si>
  <si>
    <t>Amount</t>
  </si>
  <si>
    <t>Brown</t>
  </si>
  <si>
    <t>Last</t>
  </si>
  <si>
    <t>First</t>
  </si>
  <si>
    <t>Gender</t>
  </si>
  <si>
    <t>Dept</t>
  </si>
  <si>
    <t>401(k)</t>
  </si>
  <si>
    <t>Health Plan</t>
  </si>
  <si>
    <t>Salary</t>
  </si>
  <si>
    <t>Amukamara</t>
  </si>
  <si>
    <t>Prince</t>
  </si>
  <si>
    <t>M</t>
  </si>
  <si>
    <t>Production</t>
  </si>
  <si>
    <t>No</t>
  </si>
  <si>
    <t>Standard</t>
  </si>
  <si>
    <t>Bailey</t>
  </si>
  <si>
    <t>Cynthia</t>
  </si>
  <si>
    <t>F</t>
  </si>
  <si>
    <t>Premier</t>
  </si>
  <si>
    <t>Barshop</t>
  </si>
  <si>
    <t>Cindy</t>
  </si>
  <si>
    <t>Maintenance</t>
  </si>
  <si>
    <t>Beason</t>
  </si>
  <si>
    <t>Jon</t>
  </si>
  <si>
    <t>Beatty</t>
  </si>
  <si>
    <t>Will</t>
  </si>
  <si>
    <t>Yes</t>
  </si>
  <si>
    <t>Beckham</t>
  </si>
  <si>
    <t>Odell</t>
  </si>
  <si>
    <t>Bensimon</t>
  </si>
  <si>
    <t>Kelly</t>
  </si>
  <si>
    <t>Bowman</t>
  </si>
  <si>
    <t>Zack</t>
  </si>
  <si>
    <t>Josh</t>
  </si>
  <si>
    <t>Burruss</t>
  </si>
  <si>
    <t>Kandi</t>
  </si>
  <si>
    <t>Cruz</t>
  </si>
  <si>
    <t>Victor</t>
  </si>
  <si>
    <t>deLesseps</t>
  </si>
  <si>
    <t>LuAnn</t>
  </si>
  <si>
    <t>DeOssie</t>
  </si>
  <si>
    <t>Zak</t>
  </si>
  <si>
    <t>Donnell</t>
  </si>
  <si>
    <t>Larry</t>
  </si>
  <si>
    <t>Drescher</t>
  </si>
  <si>
    <t>Aviva</t>
  </si>
  <si>
    <t>Fells</t>
  </si>
  <si>
    <t>Daniel</t>
  </si>
  <si>
    <t>Frankel</t>
  </si>
  <si>
    <t>Bethenny</t>
  </si>
  <si>
    <t>Hampton</t>
  </si>
  <si>
    <t>Marlo</t>
  </si>
  <si>
    <t>Hankins</t>
  </si>
  <si>
    <t>Jonathan</t>
  </si>
  <si>
    <t>Hartwell</t>
  </si>
  <si>
    <t>Lisa</t>
  </si>
  <si>
    <t>Hillis</t>
  </si>
  <si>
    <t>Peyton</t>
  </si>
  <si>
    <t>Hynoski</t>
  </si>
  <si>
    <t>Henry</t>
  </si>
  <si>
    <t>Jenkins</t>
  </si>
  <si>
    <t>Cullen</t>
  </si>
  <si>
    <t>Rashad</t>
  </si>
  <si>
    <t>Jernigan</t>
  </si>
  <si>
    <t>Jerrel</t>
  </si>
  <si>
    <t>Jordan</t>
  </si>
  <si>
    <t>Claudia</t>
  </si>
  <si>
    <t>Kiwanuka</t>
  </si>
  <si>
    <t>Mathias</t>
  </si>
  <si>
    <t>Leakes</t>
  </si>
  <si>
    <t>NeNe</t>
  </si>
  <si>
    <t>McClain</t>
  </si>
  <si>
    <t>Jameel</t>
  </si>
  <si>
    <t>McKinney</t>
  </si>
  <si>
    <t>Demetria</t>
  </si>
  <si>
    <t>Moore</t>
  </si>
  <si>
    <t>Kenya</t>
  </si>
  <si>
    <t>Morgan</t>
  </si>
  <si>
    <t>Sonja</t>
  </si>
  <si>
    <t>Mosley</t>
  </si>
  <si>
    <t>Brandon</t>
  </si>
  <si>
    <t>Nassib</t>
  </si>
  <si>
    <t>Ryan</t>
  </si>
  <si>
    <t>Parker</t>
  </si>
  <si>
    <t>Preston</t>
  </si>
  <si>
    <t>Parks</t>
  </si>
  <si>
    <t>Phaedra</t>
  </si>
  <si>
    <t>Paysinger</t>
  </si>
  <si>
    <t>Spencer</t>
  </si>
  <si>
    <t>Pierre-Paul</t>
  </si>
  <si>
    <t>Jason</t>
  </si>
  <si>
    <t>Justin</t>
  </si>
  <si>
    <t>Radziwill</t>
  </si>
  <si>
    <t>Carole</t>
  </si>
  <si>
    <t>Randle</t>
  </si>
  <si>
    <t>Rueben</t>
  </si>
  <si>
    <t>Rolle</t>
  </si>
  <si>
    <t>Antrel</t>
  </si>
  <si>
    <t>Singer</t>
  </si>
  <si>
    <t>Ramona</t>
  </si>
  <si>
    <t>Snow</t>
  </si>
  <si>
    <t>DeShawn</t>
  </si>
  <si>
    <t>Taekman</t>
  </si>
  <si>
    <t>Kristen</t>
  </si>
  <si>
    <t>Thomson</t>
  </si>
  <si>
    <t>Heather</t>
  </si>
  <si>
    <t>Washington</t>
  </si>
  <si>
    <t>Corey</t>
  </si>
  <si>
    <t>Weatherford</t>
  </si>
  <si>
    <t>Steve</t>
  </si>
  <si>
    <t>Whitfield</t>
  </si>
  <si>
    <t>Sheree</t>
  </si>
  <si>
    <t>Williams</t>
  </si>
  <si>
    <t>Andre</t>
  </si>
  <si>
    <t>Porsha</t>
  </si>
  <si>
    <t>Wilson</t>
  </si>
  <si>
    <t>David</t>
  </si>
  <si>
    <t>Wynn</t>
  </si>
  <si>
    <t>Kerry</t>
  </si>
  <si>
    <t>Zarin</t>
  </si>
  <si>
    <t>Jill</t>
  </si>
  <si>
    <t>Zolciak</t>
  </si>
  <si>
    <t>Kim</t>
  </si>
  <si>
    <t>The Nested ROUND Function</t>
  </si>
  <si>
    <t>Quantity</t>
  </si>
  <si>
    <t>Price</t>
  </si>
  <si>
    <t>The Nested IF Function</t>
  </si>
  <si>
    <t>State</t>
  </si>
  <si>
    <t>RI</t>
  </si>
  <si>
    <t>All others</t>
  </si>
  <si>
    <t>Sales Tax</t>
  </si>
  <si>
    <t>ME</t>
  </si>
  <si>
    <t>MA</t>
  </si>
  <si>
    <t>VT</t>
  </si>
  <si>
    <t>NH</t>
  </si>
  <si>
    <t>Subtotals</t>
  </si>
  <si>
    <t>Review: Summarize data with the Subtotals tool</t>
  </si>
  <si>
    <t>Pivot Table</t>
  </si>
  <si>
    <t>ROUND</t>
  </si>
  <si>
    <t>Round off a calcuation with a Nested ROUND function</t>
  </si>
  <si>
    <t>Summarize data with an amazing Pivot Table and Chart</t>
  </si>
  <si>
    <t>Rich Malloy</t>
  </si>
  <si>
    <t>Tech Help Today</t>
  </si>
  <si>
    <t>www.techhelptoday.com</t>
  </si>
  <si>
    <t>Review:</t>
  </si>
  <si>
    <t>Review skills from last session</t>
  </si>
  <si>
    <t>Session 5 Workbook</t>
  </si>
  <si>
    <t>Date</t>
  </si>
  <si>
    <t>Salesperson</t>
  </si>
  <si>
    <t>Customer</t>
  </si>
  <si>
    <t>Carla Cox</t>
  </si>
  <si>
    <t>Bauer</t>
  </si>
  <si>
    <t>Bananas</t>
  </si>
  <si>
    <t>Amy Adams</t>
  </si>
  <si>
    <t>Strawberries</t>
  </si>
  <si>
    <t>Ed Ewing</t>
  </si>
  <si>
    <t>Kane</t>
  </si>
  <si>
    <t>Oranges</t>
  </si>
  <si>
    <t>Ibanez</t>
  </si>
  <si>
    <t>Atkins</t>
  </si>
  <si>
    <t>Apples</t>
  </si>
  <si>
    <t>Ben Barnes</t>
  </si>
  <si>
    <t>Gomez</t>
  </si>
  <si>
    <t>Fernandez</t>
  </si>
  <si>
    <t>Dan D. Dixon</t>
  </si>
  <si>
    <t>Conway</t>
  </si>
  <si>
    <t>Hanson</t>
  </si>
  <si>
    <t>Cherries</t>
  </si>
  <si>
    <t>Jefferson</t>
  </si>
  <si>
    <t>Dean</t>
  </si>
  <si>
    <t>Apricots</t>
  </si>
  <si>
    <t>Elgin</t>
  </si>
  <si>
    <t>Miles</t>
  </si>
  <si>
    <t>Lewis</t>
  </si>
  <si>
    <t>Tasks:</t>
  </si>
  <si>
    <t>Create an Excel Table from a data range</t>
  </si>
  <si>
    <t>Change the Table style</t>
  </si>
  <si>
    <t>Clear formatting from the active table (choose None style)</t>
  </si>
  <si>
    <t>Add or Remove table rows and columns</t>
  </si>
  <si>
    <t>Move table rows and columns</t>
  </si>
  <si>
    <t>Add a formula to a Table column</t>
  </si>
  <si>
    <t>Convert an Excel Table to a cell range</t>
  </si>
  <si>
    <t>Tables</t>
  </si>
  <si>
    <t>Modify and Excel Table</t>
  </si>
  <si>
    <t>Invoice</t>
  </si>
  <si>
    <t>Customer:</t>
  </si>
  <si>
    <t>Phone:</t>
  </si>
  <si>
    <t>Date:</t>
  </si>
  <si>
    <t>Subtotal</t>
  </si>
  <si>
    <t>Sales tax</t>
  </si>
  <si>
    <t>Service</t>
  </si>
  <si>
    <t>Copy the worksheet to a New Workbook</t>
  </si>
  <si>
    <t>Save the Workbook as a Template</t>
  </si>
  <si>
    <t>Open the Template</t>
  </si>
  <si>
    <t>Hide and then Unhide a Worksheet</t>
  </si>
  <si>
    <t>Protect the Invoice worksheet</t>
  </si>
  <si>
    <t>Unprotect the worksheet</t>
  </si>
  <si>
    <r>
      <t xml:space="preserve">A </t>
    </r>
    <r>
      <rPr>
        <b/>
        <i/>
        <sz val="11"/>
        <color theme="1"/>
        <rFont val="Calibri"/>
        <family val="2"/>
        <scheme val="minor"/>
      </rPr>
      <t>Nested</t>
    </r>
    <r>
      <rPr>
        <i/>
        <sz val="11"/>
        <color theme="1"/>
        <rFont val="Calibri"/>
        <family val="2"/>
        <scheme val="minor"/>
      </rPr>
      <t xml:space="preserve"> function is a function located inside another function.</t>
    </r>
  </si>
  <si>
    <t>Task: Create Nested IF Functions to calculate the correct tax rates for the states in the Green cells.</t>
  </si>
  <si>
    <t>Shared Excel File:</t>
  </si>
  <si>
    <t>Shared Google Sheets File:</t>
  </si>
  <si>
    <t>Daily Weather Data - Central Park, New York City, NY</t>
  </si>
  <si>
    <t xml:space="preserve">From: </t>
  </si>
  <si>
    <t>https://www.ncdc.noaa.gov/cdo-web/search</t>
  </si>
  <si>
    <t>For Fog, Thunder, Haze, etc., 1 = True, blank = False</t>
  </si>
  <si>
    <t>Precip.</t>
  </si>
  <si>
    <t>Snow Inch.</t>
  </si>
  <si>
    <t>Temp Max</t>
  </si>
  <si>
    <t>Temp Min</t>
  </si>
  <si>
    <t>Fog</t>
  </si>
  <si>
    <t>Thunder</t>
  </si>
  <si>
    <t>Haze</t>
  </si>
  <si>
    <t>Rain</t>
  </si>
  <si>
    <t>Use a Pivot Table to answer the following:</t>
  </si>
  <si>
    <t>What is the Total Precipitation for each Month?</t>
  </si>
  <si>
    <t>What is the total Snowfall for each Month?</t>
  </si>
  <si>
    <t>What's the Maximum Average Temperature for each month?</t>
  </si>
  <si>
    <t>Are Foggy days warmer than clear days for each Month?</t>
  </si>
  <si>
    <t>Click the links below:</t>
  </si>
  <si>
    <t/>
  </si>
  <si>
    <t>Nested IF</t>
  </si>
  <si>
    <t>Shared</t>
  </si>
  <si>
    <t>Homework</t>
  </si>
  <si>
    <t>Analyze weather data with Pivot Tables</t>
  </si>
  <si>
    <t>Access shared spreadsheets on Excel Online and Google Sheets</t>
  </si>
  <si>
    <t>Enhance an Invoice with Collaboration features</t>
  </si>
  <si>
    <t>Use a Nested IF function to choose between three possibilities</t>
  </si>
  <si>
    <t>For solutions, see:  http://techhelptoday.com/wp-content/uploads/2019/04/EX05-Session-5-Workbook-Solutions.xlsx</t>
  </si>
  <si>
    <t>Adam</t>
  </si>
  <si>
    <t>Baines</t>
  </si>
  <si>
    <t>Carter</t>
  </si>
  <si>
    <t>Diaz</t>
  </si>
  <si>
    <t>Jan</t>
  </si>
  <si>
    <t>Feb</t>
  </si>
  <si>
    <t>Mar</t>
  </si>
  <si>
    <t>Average</t>
  </si>
  <si>
    <t>Task: Simultaneously average the monthly sales figures and round off the result to 0 decimal places:</t>
  </si>
  <si>
    <t>The Subtotal tool is a great way to summarize data in a table.</t>
  </si>
  <si>
    <t>The SUMIF function is another good way to summarize data in a table.</t>
  </si>
  <si>
    <t>See Solutions at the bottom of this worksheet.</t>
  </si>
  <si>
    <t>Solutions:</t>
  </si>
  <si>
    <t>Review: Subtotals</t>
  </si>
  <si>
    <t>Click: Data &gt; Outline &gt; Subtotal, then set each change in Salesperson.</t>
  </si>
  <si>
    <t>Review: The Excel Table</t>
  </si>
  <si>
    <t>A nicely formatted Excel Table can also be used to summarize data.</t>
  </si>
  <si>
    <t>Click: Home &gt; Format as Table and choose a desirable format.</t>
  </si>
  <si>
    <t>Then use the Table Tools Format tab to adjust the Excel Table.</t>
  </si>
  <si>
    <r>
      <t xml:space="preserve">Now summarize the data with a </t>
    </r>
    <r>
      <rPr>
        <b/>
        <i/>
        <sz val="11"/>
        <color theme="1"/>
        <rFont val="Calibri"/>
        <family val="2"/>
        <scheme val="minor"/>
      </rPr>
      <t>Pivot Table</t>
    </r>
    <r>
      <rPr>
        <i/>
        <sz val="11"/>
        <color theme="1"/>
        <rFont val="Calibri"/>
        <family val="2"/>
        <scheme val="minor"/>
      </rPr>
      <t>:</t>
    </r>
  </si>
  <si>
    <t>Click any cell in the table below.</t>
  </si>
  <si>
    <t>Click: Insert &gt; Pivot Table, and click OK on the dialog box.</t>
  </si>
  <si>
    <t>Drag Salesperson to the Rows box, and Amount to the Values box.</t>
  </si>
  <si>
    <t>Summarize with a Pivot Table</t>
  </si>
  <si>
    <t>Compare Salaries with a Pivot Table</t>
  </si>
  <si>
    <t>Create a Pivot Table and compare salaries by summarizing by using the Average of Salary</t>
  </si>
  <si>
    <t>Collaboration Skills</t>
  </si>
  <si>
    <t>Acme Corp. Invoice</t>
  </si>
  <si>
    <t>Create a Text Box</t>
  </si>
  <si>
    <t>Create a Shape with Text</t>
  </si>
  <si>
    <t>https://docs.google.com/spreadsheets/d/1MXARwVqdl0L7MNGDM61-OyNtE6zhi5nP53Hr64w8vr4/edit?usp=sharing</t>
  </si>
  <si>
    <t>NCC ID Needed:</t>
  </si>
  <si>
    <t>Shared Spreadsheet Files on the Web</t>
  </si>
  <si>
    <t>Online Spreadsheets can be viewed and edited by several people at the same time.</t>
  </si>
  <si>
    <t>Conditional Functions</t>
  </si>
  <si>
    <t>For each product, count up the number of transactions, add up the total sales, and calculate the average amount for each transaction</t>
  </si>
  <si>
    <t>Count</t>
  </si>
  <si>
    <t>Linking Worksheets</t>
  </si>
  <si>
    <t>Create formulas in the yellow cells that would link to the appropriate cells in the Homework2 worksheet:</t>
  </si>
  <si>
    <t>Total Sales by Salesperson</t>
  </si>
  <si>
    <t>Grand  Total</t>
  </si>
  <si>
    <t>Link certain cells on this sheet with the appropriate cells on the Homework1 sheet</t>
  </si>
  <si>
    <t>Fruit Sales for January</t>
  </si>
  <si>
    <t>Review Homework - 1</t>
  </si>
  <si>
    <t>Review Homework - 2</t>
  </si>
  <si>
    <t>Insert a Comment (or Note) reminding people to enter a phone number</t>
  </si>
  <si>
    <t>Edit the Comment (or Note)</t>
  </si>
  <si>
    <t>Delete the Comment (or Note)</t>
  </si>
  <si>
    <t>Insert a new Comment asking if we should also record address information</t>
  </si>
  <si>
    <t>Hidden Worksheet</t>
  </si>
  <si>
    <t>Hide and Unhide this worksheet.</t>
  </si>
  <si>
    <t>Price List</t>
  </si>
  <si>
    <t>Item</t>
  </si>
  <si>
    <t>Weight (lbs.)</t>
  </si>
  <si>
    <t>Dates</t>
  </si>
  <si>
    <t>To Hide: Rt-click tab and choose Hide</t>
  </si>
  <si>
    <t>To Unhide: Rt-click any tab and choose Unhide</t>
  </si>
  <si>
    <t>Expense Ledger</t>
  </si>
  <si>
    <t>Category</t>
  </si>
  <si>
    <t>Description</t>
  </si>
  <si>
    <t>Rent</t>
  </si>
  <si>
    <t>Groceries</t>
  </si>
  <si>
    <t>Misc</t>
  </si>
  <si>
    <t>Clothing</t>
  </si>
  <si>
    <t>Utilities</t>
  </si>
  <si>
    <t>Gasoline</t>
  </si>
  <si>
    <t>Savings</t>
  </si>
  <si>
    <t>Car Loan</t>
  </si>
  <si>
    <t>TV</t>
  </si>
  <si>
    <t>Cable bill</t>
  </si>
  <si>
    <t>Gift for Jennifer</t>
  </si>
  <si>
    <t>Restaurant</t>
  </si>
  <si>
    <t>Income</t>
  </si>
  <si>
    <t>Person</t>
  </si>
  <si>
    <t>Apr</t>
  </si>
  <si>
    <t>May</t>
  </si>
  <si>
    <t>Jun</t>
  </si>
  <si>
    <t>Rachael</t>
  </si>
  <si>
    <t>Jeremy</t>
  </si>
  <si>
    <t>Expenses</t>
  </si>
  <si>
    <t>Auto Loan</t>
  </si>
  <si>
    <t>Net Income</t>
  </si>
  <si>
    <t>Allen Family Annual Budget - 2019</t>
  </si>
  <si>
    <t>Balance</t>
  </si>
  <si>
    <t>No ID Needed. Click "Cancel" when asked for an ID.</t>
  </si>
  <si>
    <t>Review: The SUMIF Function</t>
  </si>
  <si>
    <t>Pivot Tables &amp;
Collaboration</t>
  </si>
  <si>
    <t>Copyright 2021, Tech Help Today LLC</t>
  </si>
  <si>
    <t>https://1drv.ms/u/s!Al9-h1cHRa8y6CQq0AUTW5ATdXIO?e=jTG3ph</t>
  </si>
  <si>
    <t>Notes:</t>
  </si>
  <si>
    <t>https://ctregents-my.sharepoint.com/:x:/g/personal/01082871_ncc_commnet_edu/EXmjgA2f4bFBhxxmaGskqRgBY4VbIRR5B-PhKpu92K9vrw?e=WyJyUR</t>
  </si>
  <si>
    <t>• The shared Google Sheets file was created using a standard Google account and shared with "anyone with a link."</t>
  </si>
  <si>
    <t>• The first shared Excel file was created with a Business OneDrive account (NCC) and can be shared only with certain people</t>
  </si>
  <si>
    <t>• The second shared Excel file was created with a personal Microsoft 365 account and must be shared with "anyone with a link."</t>
  </si>
  <si>
    <t>Microsoft Excel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</si>
</sst>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22"/>
      <color theme="1"/>
      <name val="Arial"/>
      <family val="2"/>
    </font>
    <font>
      <sz val="18"/>
      <color theme="1"/>
      <name val="Arial"/>
      <family val="2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sz val="22"/>
      <color theme="1"/>
      <name val="Arial"/>
      <family val="2"/>
    </font>
    <font>
      <b/>
      <sz val="13"/>
      <color theme="3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8"/>
      <color theme="3"/>
      <name val="Calibri Ligh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5DDF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8" fillId="0" borderId="34" applyNumberFormat="0" applyFill="0" applyAlignment="0" applyProtection="0"/>
    <xf numFmtId="0" fontId="2" fillId="0" borderId="35" applyNumberFormat="0" applyFill="0" applyAlignment="0" applyProtection="0"/>
    <xf numFmtId="0" fontId="20" fillId="0" borderId="36" applyNumberFormat="0" applyFill="0" applyAlignment="0" applyProtection="0"/>
    <xf numFmtId="0" fontId="21" fillId="0" borderId="0" applyNumberFormat="0" applyFill="0" applyBorder="0" applyAlignment="0" applyProtection="0"/>
  </cellStyleXfs>
  <cellXfs count="101">
    <xf numFmtId="0" fontId="0" fillId="0" borderId="0" xfId="0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3" fontId="0" fillId="0" borderId="0" xfId="0" applyNumberFormat="1"/>
    <xf numFmtId="0" fontId="0" fillId="3" borderId="9" xfId="0" applyFill="1" applyBorder="1"/>
    <xf numFmtId="0" fontId="0" fillId="4" borderId="9" xfId="0" applyFill="1" applyBorder="1"/>
    <xf numFmtId="0" fontId="3" fillId="0" borderId="0" xfId="1"/>
    <xf numFmtId="0" fontId="2" fillId="0" borderId="0" xfId="0" applyFont="1"/>
    <xf numFmtId="0" fontId="5" fillId="0" borderId="0" xfId="0" applyFont="1"/>
    <xf numFmtId="1" fontId="0" fillId="0" borderId="0" xfId="0" applyNumberFormat="1"/>
    <xf numFmtId="0" fontId="6" fillId="0" borderId="0" xfId="0" applyFont="1"/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0" fillId="0" borderId="0" xfId="3" applyNumberFormat="1" applyFont="1"/>
    <xf numFmtId="2" fontId="0" fillId="0" borderId="0" xfId="0" applyNumberFormat="1"/>
    <xf numFmtId="6" fontId="0" fillId="0" borderId="0" xfId="0" applyNumberFormat="1"/>
    <xf numFmtId="0" fontId="2" fillId="0" borderId="0" xfId="0" applyFont="1" applyAlignment="1">
      <alignment horizontal="center"/>
    </xf>
    <xf numFmtId="0" fontId="0" fillId="3" borderId="11" xfId="0" applyFill="1" applyBorder="1"/>
    <xf numFmtId="0" fontId="7" fillId="0" borderId="0" xfId="4"/>
    <xf numFmtId="0" fontId="7" fillId="6" borderId="0" xfId="4" applyFill="1"/>
    <xf numFmtId="0" fontId="7" fillId="7" borderId="0" xfId="4" applyFill="1"/>
    <xf numFmtId="0" fontId="9" fillId="7" borderId="0" xfId="4" applyFont="1" applyFill="1" applyAlignment="1">
      <alignment horizontal="center" vertical="center"/>
    </xf>
    <xf numFmtId="0" fontId="10" fillId="7" borderId="0" xfId="4" applyFont="1" applyFill="1" applyAlignment="1">
      <alignment horizontal="center" vertical="center"/>
    </xf>
    <xf numFmtId="0" fontId="8" fillId="7" borderId="0" xfId="7" applyFill="1" applyAlignment="1">
      <alignment horizontal="center" vertical="center"/>
    </xf>
    <xf numFmtId="14" fontId="0" fillId="0" borderId="0" xfId="0" applyNumberFormat="1"/>
    <xf numFmtId="0" fontId="12" fillId="0" borderId="0" xfId="0" applyFont="1"/>
    <xf numFmtId="0" fontId="0" fillId="0" borderId="18" xfId="0" applyBorder="1"/>
    <xf numFmtId="0" fontId="0" fillId="0" borderId="19" xfId="0" applyBorder="1"/>
    <xf numFmtId="0" fontId="0" fillId="3" borderId="14" xfId="0" applyFill="1" applyBorder="1"/>
    <xf numFmtId="0" fontId="0" fillId="3" borderId="21" xfId="0" applyFill="1" applyBorder="1"/>
    <xf numFmtId="2" fontId="0" fillId="3" borderId="21" xfId="0" applyNumberFormat="1" applyFill="1" applyBorder="1"/>
    <xf numFmtId="0" fontId="0" fillId="3" borderId="22" xfId="0" applyFill="1" applyBorder="1"/>
    <xf numFmtId="0" fontId="0" fillId="3" borderId="23" xfId="0" applyFill="1" applyBorder="1"/>
    <xf numFmtId="0" fontId="0" fillId="3" borderId="24" xfId="0" applyFill="1" applyBorder="1"/>
    <xf numFmtId="2" fontId="0" fillId="3" borderId="25" xfId="0" applyNumberFormat="1" applyFill="1" applyBorder="1"/>
    <xf numFmtId="0" fontId="2" fillId="5" borderId="12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2" fontId="0" fillId="0" borderId="15" xfId="0" applyNumberFormat="1" applyBorder="1"/>
    <xf numFmtId="2" fontId="0" fillId="0" borderId="26" xfId="0" applyNumberFormat="1" applyBorder="1"/>
    <xf numFmtId="4" fontId="2" fillId="0" borderId="29" xfId="0" applyNumberFormat="1" applyFont="1" applyBorder="1"/>
    <xf numFmtId="2" fontId="0" fillId="0" borderId="16" xfId="0" applyNumberFormat="1" applyBorder="1"/>
    <xf numFmtId="4" fontId="2" fillId="0" borderId="17" xfId="0" applyNumberFormat="1" applyFont="1" applyBorder="1"/>
    <xf numFmtId="0" fontId="2" fillId="0" borderId="27" xfId="0" applyFont="1" applyBorder="1"/>
    <xf numFmtId="0" fontId="2" fillId="0" borderId="28" xfId="0" applyFont="1" applyBorder="1"/>
    <xf numFmtId="0" fontId="0" fillId="0" borderId="30" xfId="0" applyBorder="1"/>
    <xf numFmtId="10" fontId="0" fillId="0" borderId="31" xfId="0" applyNumberFormat="1" applyBorder="1"/>
    <xf numFmtId="9" fontId="0" fillId="0" borderId="31" xfId="0" applyNumberFormat="1" applyBorder="1"/>
    <xf numFmtId="0" fontId="0" fillId="0" borderId="32" xfId="0" applyBorder="1"/>
    <xf numFmtId="0" fontId="0" fillId="0" borderId="33" xfId="0" applyBorder="1"/>
    <xf numFmtId="0" fontId="2" fillId="0" borderId="9" xfId="0" applyFont="1" applyBorder="1" applyAlignment="1">
      <alignment horizontal="center"/>
    </xf>
    <xf numFmtId="0" fontId="0" fillId="0" borderId="9" xfId="0" applyBorder="1"/>
    <xf numFmtId="10" fontId="0" fillId="0" borderId="9" xfId="0" applyNumberFormat="1" applyBorder="1"/>
    <xf numFmtId="9" fontId="0" fillId="0" borderId="9" xfId="0" applyNumberFormat="1" applyBorder="1"/>
    <xf numFmtId="0" fontId="2" fillId="0" borderId="10" xfId="0" applyFont="1" applyBorder="1" applyAlignment="1">
      <alignment horizontal="center"/>
    </xf>
    <xf numFmtId="0" fontId="0" fillId="4" borderId="11" xfId="0" applyFill="1" applyBorder="1"/>
    <xf numFmtId="0" fontId="8" fillId="0" borderId="0" xfId="7"/>
    <xf numFmtId="0" fontId="13" fillId="0" borderId="0" xfId="0" applyFont="1"/>
    <xf numFmtId="0" fontId="2" fillId="0" borderId="18" xfId="0" applyFont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left" indent="2"/>
    </xf>
    <xf numFmtId="0" fontId="16" fillId="0" borderId="0" xfId="0" applyFont="1"/>
    <xf numFmtId="0" fontId="0" fillId="2" borderId="0" xfId="0" applyFill="1"/>
    <xf numFmtId="0" fontId="0" fillId="2" borderId="0" xfId="0" applyFill="1" applyBorder="1"/>
    <xf numFmtId="4" fontId="0" fillId="3" borderId="9" xfId="0" applyNumberFormat="1" applyFill="1" applyBorder="1"/>
    <xf numFmtId="4" fontId="0" fillId="0" borderId="0" xfId="0" applyNumberFormat="1"/>
    <xf numFmtId="0" fontId="19" fillId="0" borderId="0" xfId="0" applyFont="1"/>
    <xf numFmtId="3" fontId="0" fillId="3" borderId="9" xfId="0" applyNumberFormat="1" applyFill="1" applyBorder="1"/>
    <xf numFmtId="0" fontId="2" fillId="0" borderId="0" xfId="0" applyFont="1" applyAlignment="1">
      <alignment horizontal="left" indent="1"/>
    </xf>
    <xf numFmtId="3" fontId="2" fillId="3" borderId="9" xfId="0" applyNumberFormat="1" applyFont="1" applyFill="1" applyBorder="1"/>
    <xf numFmtId="0" fontId="3" fillId="0" borderId="0" xfId="1" applyAlignment="1"/>
    <xf numFmtId="10" fontId="0" fillId="3" borderId="11" xfId="8" applyNumberFormat="1" applyFont="1" applyFill="1" applyBorder="1"/>
    <xf numFmtId="0" fontId="11" fillId="0" borderId="0" xfId="0" applyFont="1"/>
    <xf numFmtId="3" fontId="2" fillId="0" borderId="0" xfId="0" applyNumberFormat="1" applyFont="1"/>
    <xf numFmtId="0" fontId="2" fillId="0" borderId="35" xfId="10"/>
    <xf numFmtId="3" fontId="2" fillId="0" borderId="35" xfId="10" applyNumberFormat="1"/>
    <xf numFmtId="0" fontId="18" fillId="0" borderId="34" xfId="9"/>
    <xf numFmtId="0" fontId="20" fillId="0" borderId="36" xfId="11"/>
    <xf numFmtId="0" fontId="0" fillId="0" borderId="0" xfId="0" applyAlignment="1">
      <alignment horizontal="center"/>
    </xf>
    <xf numFmtId="9" fontId="0" fillId="0" borderId="0" xfId="0" applyNumberFormat="1"/>
    <xf numFmtId="3" fontId="2" fillId="0" borderId="35" xfId="10" applyNumberFormat="1" applyFill="1"/>
    <xf numFmtId="164" fontId="0" fillId="0" borderId="0" xfId="0" applyNumberFormat="1"/>
    <xf numFmtId="0" fontId="17" fillId="7" borderId="0" xfId="4" applyFont="1" applyFill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11" fillId="2" borderId="0" xfId="0" applyFont="1" applyFill="1"/>
    <xf numFmtId="0" fontId="0" fillId="2" borderId="0" xfId="0" applyFill="1" applyAlignment="1">
      <alignment horizontal="left"/>
    </xf>
    <xf numFmtId="0" fontId="0" fillId="2" borderId="0" xfId="0" applyFill="1"/>
    <xf numFmtId="0" fontId="8" fillId="2" borderId="0" xfId="7" applyFill="1"/>
    <xf numFmtId="0" fontId="0" fillId="2" borderId="7" xfId="0" applyFill="1" applyBorder="1" applyAlignment="1">
      <alignment horizontal="center"/>
    </xf>
    <xf numFmtId="0" fontId="0" fillId="2" borderId="2" xfId="0" applyFill="1" applyBorder="1"/>
    <xf numFmtId="0" fontId="3" fillId="0" borderId="0" xfId="1" applyAlignment="1"/>
    <xf numFmtId="0" fontId="3" fillId="0" borderId="0" xfId="1"/>
    <xf numFmtId="0" fontId="3" fillId="0" borderId="0" xfId="12" applyFont="1"/>
    <xf numFmtId="0" fontId="0" fillId="0" borderId="0" xfId="0" applyAlignment="1">
      <alignment horizontal="left" indent="1"/>
    </xf>
  </cellXfs>
  <cellStyles count="13">
    <cellStyle name="Comma" xfId="3" builtinId="3"/>
    <cellStyle name="Comma 2" xfId="5" xr:uid="{00000000-0005-0000-0000-000001000000}"/>
    <cellStyle name="Currency 2" xfId="6" xr:uid="{00000000-0005-0000-0000-000002000000}"/>
    <cellStyle name="Heading 1" xfId="11" builtinId="16"/>
    <cellStyle name="Heading 2" xfId="9" builtinId="17"/>
    <cellStyle name="Hyperlink" xfId="7" builtinId="8"/>
    <cellStyle name="Normal" xfId="0" builtinId="0"/>
    <cellStyle name="Normal 2" xfId="4" xr:uid="{00000000-0005-0000-0000-000004000000}"/>
    <cellStyle name="Normal 3" xfId="2" xr:uid="{00000000-0005-0000-0000-000005000000}"/>
    <cellStyle name="Percent" xfId="8" builtinId="5"/>
    <cellStyle name="Title" xfId="1" builtinId="15" customBuiltin="1"/>
    <cellStyle name="Title 2" xfId="12" xr:uid="{E1837C03-1E1B-4271-895E-3974E79159DD}"/>
    <cellStyle name="Total" xfId="10" builtinId="25"/>
  </cellStyles>
  <dxfs count="28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colors>
    <mruColors>
      <color rgb="FFFFFFCC"/>
      <color rgb="FFCCFFCC"/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12701</xdr:colOff>
      <xdr:row>1</xdr:row>
      <xdr:rowOff>1</xdr:rowOff>
    </xdr:from>
    <xdr:to>
      <xdr:col>3</xdr:col>
      <xdr:colOff>33940</xdr:colOff>
      <xdr:row>8</xdr:row>
      <xdr:rowOff>549275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32A618-FD2A-4326-B43E-D3B8FDD3F1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5651" y="190501"/>
          <a:ext cx="4631339" cy="3695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555624</xdr:colOff>
      <xdr:row>4</xdr:row>
      <xdr:rowOff>111125</xdr:rowOff>
    </xdr:from>
    <xdr:to>
      <xdr:col>10</xdr:col>
      <xdr:colOff>150811</xdr:colOff>
      <xdr:row>10</xdr:row>
      <xdr:rowOff>111125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A9881C1A-4F2C-4765-9299-1A01A4EB599D}"/>
            </a:ext>
          </a:extLst>
        </xdr:cNvPr>
        <xdr:cNvSpPr/>
      </xdr:nvSpPr>
      <xdr:spPr>
        <a:xfrm>
          <a:off x="4040187" y="785813"/>
          <a:ext cx="2651124" cy="1143000"/>
        </a:xfrm>
        <a:prstGeom prst="rect">
          <a:avLst/>
        </a:prstGeom>
        <a:solidFill>
          <a:srgbClr val="7030A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 i="1"/>
            <a:t>Analysis Questions:</a:t>
          </a:r>
        </a:p>
        <a:p>
          <a:pPr algn="l"/>
          <a:r>
            <a:rPr lang="en-US" sz="1100"/>
            <a:t>Who is the best Salesperson?</a:t>
          </a:r>
        </a:p>
        <a:p>
          <a:pPr algn="l"/>
          <a:r>
            <a:rPr lang="en-US" sz="1100"/>
            <a:t>Who is the best Customer?</a:t>
          </a:r>
        </a:p>
        <a:p>
          <a:pPr algn="l"/>
          <a:r>
            <a:rPr lang="en-US" sz="1100"/>
            <a:t>Which is the best Product?</a:t>
          </a:r>
        </a:p>
        <a:p>
          <a:pPr algn="l"/>
          <a:r>
            <a:rPr lang="en-US" sz="1100"/>
            <a:t>Which is the best </a:t>
          </a:r>
          <a:r>
            <a:rPr lang="en-US" sz="1100" baseline="0"/>
            <a:t>Month?</a:t>
          </a:r>
        </a:p>
        <a:p>
          <a:pPr algn="l"/>
          <a:r>
            <a:rPr lang="en-US" sz="1100" baseline="0"/>
            <a:t>Which is the best product for each Month?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563562</xdr:colOff>
      <xdr:row>14</xdr:row>
      <xdr:rowOff>31748</xdr:rowOff>
    </xdr:from>
    <xdr:to>
      <xdr:col>10</xdr:col>
      <xdr:colOff>158749</xdr:colOff>
      <xdr:row>20</xdr:row>
      <xdr:rowOff>23811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57A0F57-CB2F-4E33-AA5A-537C7F5F3671}"/>
            </a:ext>
          </a:extLst>
        </xdr:cNvPr>
        <xdr:cNvSpPr/>
      </xdr:nvSpPr>
      <xdr:spPr>
        <a:xfrm>
          <a:off x="4048125" y="2420936"/>
          <a:ext cx="2651124" cy="1135063"/>
        </a:xfrm>
        <a:prstGeom prst="rect">
          <a:avLst/>
        </a:prstGeom>
        <a:solidFill>
          <a:srgbClr val="7030A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 i="1"/>
            <a:t>Analysis Questions:</a:t>
          </a:r>
        </a:p>
        <a:p>
          <a:pPr algn="l"/>
          <a:r>
            <a:rPr lang="en-US" sz="1100"/>
            <a:t>Who is the best Salesperson?</a:t>
          </a:r>
        </a:p>
        <a:p>
          <a:pPr algn="l"/>
          <a:r>
            <a:rPr lang="en-US" sz="1100"/>
            <a:t>Who is the best Customer?</a:t>
          </a:r>
        </a:p>
        <a:p>
          <a:pPr algn="l"/>
          <a:r>
            <a:rPr lang="en-US" sz="1100"/>
            <a:t>Which is the best Product?</a:t>
          </a:r>
        </a:p>
        <a:p>
          <a:pPr algn="l"/>
          <a:r>
            <a:rPr lang="en-US" sz="1100"/>
            <a:t>Which is the best </a:t>
          </a:r>
          <a:r>
            <a:rPr lang="en-US" sz="1100" baseline="0"/>
            <a:t>Month?</a:t>
          </a:r>
        </a:p>
        <a:p>
          <a:pPr algn="l"/>
          <a:r>
            <a:rPr lang="en-US" sz="1100" baseline="0"/>
            <a:t>Which is the best product for each Month?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460375</xdr:colOff>
      <xdr:row>6</xdr:row>
      <xdr:rowOff>150811</xdr:rowOff>
    </xdr:from>
    <xdr:to>
      <xdr:col>10</xdr:col>
      <xdr:colOff>55562</xdr:colOff>
      <xdr:row>12</xdr:row>
      <xdr:rowOff>150811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12E03D2D-1D3A-43D7-8669-9107A9D1B8E3}"/>
            </a:ext>
          </a:extLst>
        </xdr:cNvPr>
        <xdr:cNvSpPr/>
      </xdr:nvSpPr>
      <xdr:spPr>
        <a:xfrm>
          <a:off x="3944938" y="825499"/>
          <a:ext cx="2651124" cy="1143000"/>
        </a:xfrm>
        <a:prstGeom prst="rect">
          <a:avLst/>
        </a:prstGeom>
        <a:solidFill>
          <a:srgbClr val="7030A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 i="1"/>
            <a:t>Analysis Questions:</a:t>
          </a:r>
        </a:p>
        <a:p>
          <a:pPr algn="l"/>
          <a:r>
            <a:rPr lang="en-US" sz="1100"/>
            <a:t>Who is the best Salesperson?</a:t>
          </a:r>
        </a:p>
        <a:p>
          <a:pPr algn="l"/>
          <a:r>
            <a:rPr lang="en-US" sz="1100"/>
            <a:t>Who is the best Customer?</a:t>
          </a:r>
        </a:p>
        <a:p>
          <a:pPr algn="l"/>
          <a:r>
            <a:rPr lang="en-US" sz="1100"/>
            <a:t>Which is the best Product?</a:t>
          </a:r>
        </a:p>
        <a:p>
          <a:pPr algn="l"/>
          <a:r>
            <a:rPr lang="en-US" sz="1100"/>
            <a:t>Which is the best </a:t>
          </a:r>
          <a:r>
            <a:rPr lang="en-US" sz="1100" baseline="0"/>
            <a:t>Month?</a:t>
          </a:r>
        </a:p>
        <a:p>
          <a:pPr algn="l"/>
          <a:r>
            <a:rPr lang="en-US" sz="1100" baseline="0"/>
            <a:t>Which is the best product for each Month?</a:t>
          </a:r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16</xdr:col>
      <xdr:colOff>12700</xdr:colOff>
      <xdr:row>8</xdr:row>
      <xdr:rowOff>180975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9DB68BA-49B9-4E67-A6AE-96193844D63D}"/>
            </a:ext>
          </a:extLst>
        </xdr:cNvPr>
        <xdr:cNvSpPr/>
      </xdr:nvSpPr>
      <xdr:spPr>
        <a:xfrm>
          <a:off x="5657850" y="723900"/>
          <a:ext cx="4279900" cy="1146175"/>
        </a:xfrm>
        <a:prstGeom prst="rect">
          <a:avLst/>
        </a:prstGeom>
        <a:solidFill>
          <a:srgbClr val="7030A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 i="1"/>
            <a:t>A Budget is vital for planning your future financial needs.</a:t>
          </a:r>
        </a:p>
        <a:p>
          <a:pPr algn="l"/>
          <a:endParaRPr lang="en-US" sz="1100" b="1" i="1"/>
        </a:p>
        <a:p>
          <a:pPr algn="l"/>
          <a:r>
            <a:rPr lang="en-US" sz="1100" b="1" i="1"/>
            <a:t>But, how can you tell</a:t>
          </a:r>
          <a:r>
            <a:rPr lang="en-US" sz="1100" b="1" i="1" baseline="0"/>
            <a:t> if you are on or over budget?</a:t>
          </a:r>
        </a:p>
        <a:p>
          <a:pPr algn="l"/>
          <a:endParaRPr lang="en-US" sz="1100" b="1" i="1" baseline="0"/>
        </a:p>
        <a:p>
          <a:pPr algn="l"/>
          <a:r>
            <a:rPr lang="en-US" sz="1100" b="1" i="1" baseline="0"/>
            <a:t>You need to record all your expenses in a table, or Expense Ledger</a:t>
          </a:r>
          <a:endParaRPr lang="en-US" sz="1100" baseline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92075</xdr:colOff>
      <xdr:row>1</xdr:row>
      <xdr:rowOff>168275</xdr:rowOff>
    </xdr:from>
    <xdr:to>
      <xdr:col>10</xdr:col>
      <xdr:colOff>469900</xdr:colOff>
      <xdr:row>9</xdr:row>
      <xdr:rowOff>25400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8C35F9A-44F6-46C3-B271-BCCF6E9918ED}"/>
            </a:ext>
          </a:extLst>
        </xdr:cNvPr>
        <xdr:cNvSpPr/>
      </xdr:nvSpPr>
      <xdr:spPr>
        <a:xfrm>
          <a:off x="4010025" y="466725"/>
          <a:ext cx="3425825" cy="1381125"/>
        </a:xfrm>
        <a:prstGeom prst="rect">
          <a:avLst/>
        </a:prstGeom>
        <a:solidFill>
          <a:srgbClr val="7030A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 i="1"/>
            <a:t>Use an</a:t>
          </a:r>
          <a:r>
            <a:rPr lang="en-US" sz="1100" b="1" i="1" baseline="0"/>
            <a:t> Excel Table keep the data organized.</a:t>
          </a:r>
          <a:endParaRPr lang="en-US" sz="1100" b="1" i="1"/>
        </a:p>
        <a:p>
          <a:pPr algn="l"/>
          <a:endParaRPr lang="en-US" sz="1100" b="1" i="1"/>
        </a:p>
        <a:p>
          <a:pPr algn="l"/>
          <a:r>
            <a:rPr lang="en-US" sz="1100" b="1" i="1"/>
            <a:t>Use a Pivot Table to Answer These</a:t>
          </a:r>
          <a:r>
            <a:rPr lang="en-US" sz="1100" b="1" i="1" baseline="0"/>
            <a:t> </a:t>
          </a:r>
          <a:r>
            <a:rPr lang="en-US" sz="1100" b="1" i="1"/>
            <a:t>Questions:</a:t>
          </a:r>
        </a:p>
        <a:p>
          <a:pPr algn="l"/>
          <a:r>
            <a:rPr lang="en-US" sz="1100" baseline="0"/>
            <a:t>How much was spent in each month?</a:t>
          </a:r>
        </a:p>
        <a:p>
          <a:pPr algn="l"/>
          <a:r>
            <a:rPr lang="en-US" sz="1100" baseline="0"/>
            <a:t>How much was spent in each category?</a:t>
          </a:r>
        </a:p>
        <a:p>
          <a:pPr algn="l"/>
          <a:r>
            <a:rPr lang="en-US" sz="1100" baseline="0"/>
            <a:t>How much was spent in each month in each category?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576261</xdr:colOff>
      <xdr:row>3</xdr:row>
      <xdr:rowOff>120650</xdr:rowOff>
    </xdr:from>
    <xdr:to>
      <xdr:col>13</xdr:col>
      <xdr:colOff>606424</xdr:colOff>
      <xdr:row>9</xdr:row>
      <xdr:rowOff>120650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803DAD6-0167-4E21-8E78-531D0FD6FD23}"/>
            </a:ext>
          </a:extLst>
        </xdr:cNvPr>
        <xdr:cNvSpPr/>
      </xdr:nvSpPr>
      <xdr:spPr>
        <a:xfrm>
          <a:off x="6045199" y="795338"/>
          <a:ext cx="3086100" cy="1143000"/>
        </a:xfrm>
        <a:prstGeom prst="rect">
          <a:avLst/>
        </a:prstGeom>
        <a:solidFill>
          <a:srgbClr val="7030A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 i="1"/>
            <a:t>Analysis Questions:</a:t>
          </a:r>
        </a:p>
        <a:p>
          <a:pPr algn="l"/>
          <a:r>
            <a:rPr lang="en-US" sz="1100"/>
            <a:t>Are</a:t>
          </a:r>
          <a:r>
            <a:rPr lang="en-US" sz="1100" baseline="0"/>
            <a:t> Men paid more than Women?</a:t>
          </a:r>
          <a:endParaRPr lang="en-US" sz="1100"/>
        </a:p>
        <a:p>
          <a:pPr algn="l"/>
          <a:r>
            <a:rPr lang="en-US" sz="1100"/>
            <a:t>In</a:t>
          </a:r>
          <a:r>
            <a:rPr lang="en-US" sz="1100" baseline="0"/>
            <a:t> each Dept, are Men paid more than Women?</a:t>
          </a:r>
          <a:endParaRPr lang="en-US" sz="1100"/>
        </a:p>
        <a:p>
          <a:pPr algn="l"/>
          <a:r>
            <a:rPr lang="en-US" sz="1100"/>
            <a:t>Are</a:t>
          </a:r>
          <a:r>
            <a:rPr lang="en-US" sz="1100" baseline="0"/>
            <a:t> Women less likely to sign up for 401(k)?</a:t>
          </a:r>
          <a:endParaRPr lang="en-US" sz="1100"/>
        </a:p>
        <a:p>
          <a:pPr algn="l"/>
          <a:r>
            <a:rPr lang="en-US" sz="1100" baseline="0"/>
            <a:t>Which is the most popular Health Plan?</a:t>
          </a:r>
        </a:p>
        <a:p>
          <a:pPr algn="l"/>
          <a:r>
            <a:rPr lang="en-US" sz="1100" baseline="0"/>
            <a:t>Which is the most popular in each Dept?</a:t>
          </a:r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tregents-my.sharepoint.com/Users/RICH%20MALLOY/Dropbox/NCC/Extended%20Studies/Adv%20Excel%20Class/Session%201/Adv%20Budget%20Project/adv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Budget"/>
      <sheetName val="Budget 2"/>
      <sheetName val="Ledger"/>
      <sheetName val="Ledger 2"/>
      <sheetName val="Pivot Table 2"/>
      <sheetName val="1Q Report"/>
      <sheetName val="1Q Report 2"/>
      <sheetName val="advbud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1072FEA-47D6-41D1-99AA-FCC5AF3AF343}" name="IncBudget" displayName="IncBudget" ref="A4:H7" totalsRowCount="1">
  <tableColumns count="8">
    <tableColumn id="1" xr3:uid="{627949B2-9DFA-4189-A93C-52C1041280D6}" name="Person" totalsRowLabel="Total"/>
    <tableColumn id="2" xr3:uid="{DB867F03-1C8A-4CF8-B136-7D6371929E01}" name="Jan" totalsRowFunction="sum" dataDxfId="27" totalsRowDxfId="26"/>
    <tableColumn id="3" xr3:uid="{F6B2E403-A046-4116-B405-D69C3E9E0801}" name="Feb" totalsRowFunction="sum" dataDxfId="25" totalsRowDxfId="24"/>
    <tableColumn id="4" xr3:uid="{20AED4B4-9886-4215-A8C5-56D934D817DA}" name="Mar" totalsRowFunction="sum" dataDxfId="23" totalsRowDxfId="22"/>
    <tableColumn id="5" xr3:uid="{FFC5509B-8A4F-48D0-A5C8-659D685F5BDF}" name="Apr" totalsRowFunction="sum" dataDxfId="21" totalsRowDxfId="20"/>
    <tableColumn id="6" xr3:uid="{DDB11795-70A8-46E1-9A21-F60B7C71ADA6}" name="May" totalsRowFunction="sum" dataDxfId="19" totalsRowDxfId="18"/>
    <tableColumn id="7" xr3:uid="{D8C3C4E8-6531-4566-B12F-B336A4A82448}" name="Jun" totalsRowFunction="sum" dataDxfId="17" totalsRowDxfId="16"/>
    <tableColumn id="8" xr3:uid="{05E45B76-1D22-45AC-8330-51A0B5153718}" name="Total" totalsRowFunction="sum" dataDxfId="15" totalsRowDxfId="14">
      <calculatedColumnFormula>SUM(B5:G5)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8C136C8-54B1-4457-887A-619C4B453E38}" name="Table2" displayName="Table2" ref="A10:H17" totalsRowCount="1">
  <tableColumns count="8">
    <tableColumn id="1" xr3:uid="{6FF92ECF-625F-4228-8267-D33CE003CC33}" name="Category" totalsRowLabel="Total"/>
    <tableColumn id="2" xr3:uid="{77C48373-3D3D-496A-AD51-9FA6574B62AA}" name="Jan" totalsRowFunction="sum" dataDxfId="13" totalsRowDxfId="12"/>
    <tableColumn id="3" xr3:uid="{65C3F9FB-3513-4CF5-B110-CF1DA64E01DC}" name="Feb" totalsRowFunction="sum" dataDxfId="11" totalsRowDxfId="10"/>
    <tableColumn id="4" xr3:uid="{DF6B5982-4B14-48FB-9988-DAE72560FFFD}" name="Mar" totalsRowFunction="sum" dataDxfId="9" totalsRowDxfId="8"/>
    <tableColumn id="5" xr3:uid="{45657C0D-6170-460B-A352-73FC49D704D5}" name="Apr" totalsRowFunction="sum" dataDxfId="7" totalsRowDxfId="6"/>
    <tableColumn id="6" xr3:uid="{B50C0087-1FF7-48FB-8D26-19C914FDB951}" name="May" totalsRowFunction="sum" dataDxfId="5" totalsRowDxfId="4"/>
    <tableColumn id="7" xr3:uid="{3B79DA7F-14A1-407B-936F-F50FCC391BC5}" name="Jun" totalsRowFunction="sum" dataDxfId="3" totalsRowDxfId="2"/>
    <tableColumn id="8" xr3:uid="{AF693322-AF15-4B0E-A03C-5A25B66F2B80}" name="Total" totalsRowFunction="sum" dataDxfId="1" totalsRowDxfId="0">
      <calculatedColumnFormula>SUM(B11:G11)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techhelptoday.com/wp-content/uploads/2019/04/EX05-Session-5-Workbook-Solutions.xlsx" TargetMode="External"/><Relationship Id="rId1" Type="http://schemas.openxmlformats.org/officeDocument/2006/relationships/hyperlink" Target="http://www.techhelptoday.com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s://ctregents-my.sharepoint.com/:x:/g/personal/01082871_ncc_commnet_edu/EXmjgA2f4bFBhxxmaGskqRgBY4VbIRR5B-PhKpu92K9vrw?e=WyJyUR" TargetMode="External"/><Relationship Id="rId2" Type="http://schemas.openxmlformats.org/officeDocument/2006/relationships/hyperlink" Target="https://1drv.ms/u/s!Al9-h1cHRa8y6CQq0AUTW5ATdXIO?e=jTG3ph" TargetMode="External"/><Relationship Id="rId1" Type="http://schemas.openxmlformats.org/officeDocument/2006/relationships/hyperlink" Target="https://docs.google.com/spreadsheets/d/1MXARwVqdl0L7MNGDM61-OyNtE6zhi5nP53Hr64w8vr4/edit?usp=sharing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ncdc.noaa.gov/cdo-web/search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EA5F8-084D-420F-880B-759DF236DE30}">
  <sheetPr>
    <tabColor theme="4" tint="0.59999389629810485"/>
  </sheetPr>
  <dimension ref="A1:D44"/>
  <sheetViews>
    <sheetView tabSelected="1" zoomScaleNormal="100" workbookViewId="0">
      <selection activeCell="B5" sqref="B5"/>
    </sheetView>
  </sheetViews>
  <sheetFormatPr baseColWidth="10" defaultColWidth="8.83203125" defaultRowHeight="15" x14ac:dyDescent="0.2"/>
  <cols>
    <col min="1" max="1" width="3.83203125" customWidth="1"/>
    <col min="2" max="2" width="64.5" customWidth="1"/>
    <col min="3" max="3" width="69.5" customWidth="1"/>
    <col min="4" max="4" width="3.83203125" customWidth="1"/>
  </cols>
  <sheetData>
    <row r="1" spans="1:4" x14ac:dyDescent="0.2">
      <c r="A1" s="25"/>
      <c r="B1" s="25"/>
      <c r="C1" s="25"/>
      <c r="D1" s="25"/>
    </row>
    <row r="2" spans="1:4" ht="37.5" customHeight="1" x14ac:dyDescent="0.2">
      <c r="A2" s="25"/>
      <c r="B2" s="26"/>
      <c r="C2" s="24"/>
      <c r="D2" s="25"/>
    </row>
    <row r="3" spans="1:4" ht="28" x14ac:dyDescent="0.2">
      <c r="A3" s="25"/>
      <c r="B3" s="27" t="s">
        <v>330</v>
      </c>
      <c r="C3" s="24"/>
      <c r="D3" s="25"/>
    </row>
    <row r="4" spans="1:4" ht="28" x14ac:dyDescent="0.2">
      <c r="A4" s="25"/>
      <c r="B4" s="27" t="s">
        <v>154</v>
      </c>
      <c r="C4" s="24"/>
      <c r="D4" s="25"/>
    </row>
    <row r="5" spans="1:4" ht="96" customHeight="1" x14ac:dyDescent="0.2">
      <c r="A5" s="25"/>
      <c r="B5" s="89" t="s">
        <v>322</v>
      </c>
      <c r="C5" s="24"/>
      <c r="D5" s="25"/>
    </row>
    <row r="6" spans="1:4" ht="23" x14ac:dyDescent="0.2">
      <c r="A6" s="25"/>
      <c r="B6" s="28" t="s">
        <v>149</v>
      </c>
      <c r="C6" s="24"/>
      <c r="D6" s="25"/>
    </row>
    <row r="7" spans="1:4" ht="23" x14ac:dyDescent="0.2">
      <c r="A7" s="25"/>
      <c r="B7" s="28" t="s">
        <v>150</v>
      </c>
      <c r="C7" s="24"/>
      <c r="D7" s="25"/>
    </row>
    <row r="8" spans="1:4" x14ac:dyDescent="0.2">
      <c r="A8" s="25"/>
      <c r="B8" s="29" t="s">
        <v>151</v>
      </c>
      <c r="C8" s="24"/>
      <c r="D8" s="25"/>
    </row>
    <row r="9" spans="1:4" ht="43.5" customHeight="1" x14ac:dyDescent="0.2">
      <c r="A9" s="25"/>
      <c r="B9" s="26"/>
      <c r="C9" s="24"/>
      <c r="D9" s="25"/>
    </row>
    <row r="10" spans="1:4" x14ac:dyDescent="0.2">
      <c r="A10" s="25"/>
      <c r="B10" s="25"/>
      <c r="C10" s="25"/>
      <c r="D10" s="25"/>
    </row>
    <row r="11" spans="1:4" x14ac:dyDescent="0.2">
      <c r="A11" s="69"/>
      <c r="B11" s="70"/>
      <c r="C11" s="70"/>
      <c r="D11" s="69"/>
    </row>
    <row r="12" spans="1:4" ht="16" thickBot="1" x14ac:dyDescent="0.25">
      <c r="A12" s="4"/>
      <c r="B12" s="95" t="s">
        <v>323</v>
      </c>
      <c r="C12" s="95"/>
      <c r="D12" s="4"/>
    </row>
    <row r="13" spans="1:4" x14ac:dyDescent="0.2">
      <c r="A13" s="1"/>
      <c r="B13" s="96"/>
      <c r="C13" s="96"/>
      <c r="D13" s="2"/>
    </row>
    <row r="14" spans="1:4" ht="16" x14ac:dyDescent="0.2">
      <c r="A14" s="3"/>
      <c r="B14" s="91" t="s">
        <v>152</v>
      </c>
      <c r="C14" s="91"/>
      <c r="D14" s="5"/>
    </row>
    <row r="15" spans="1:4" x14ac:dyDescent="0.2">
      <c r="A15" s="3"/>
      <c r="B15" s="93" t="s">
        <v>153</v>
      </c>
      <c r="C15" s="93"/>
      <c r="D15" s="5"/>
    </row>
    <row r="16" spans="1:4" x14ac:dyDescent="0.2">
      <c r="A16" s="3"/>
      <c r="B16" s="93"/>
      <c r="C16" s="93"/>
      <c r="D16" s="5"/>
    </row>
    <row r="17" spans="1:4" ht="16" x14ac:dyDescent="0.2">
      <c r="A17" s="3"/>
      <c r="B17" s="91" t="s">
        <v>143</v>
      </c>
      <c r="C17" s="91"/>
      <c r="D17" s="5"/>
    </row>
    <row r="18" spans="1:4" x14ac:dyDescent="0.2">
      <c r="A18" s="3"/>
      <c r="B18" s="92" t="s">
        <v>144</v>
      </c>
      <c r="C18" s="92"/>
      <c r="D18" s="5"/>
    </row>
    <row r="19" spans="1:4" x14ac:dyDescent="0.2">
      <c r="A19" s="3"/>
      <c r="B19" s="90"/>
      <c r="C19" s="90"/>
      <c r="D19" s="5"/>
    </row>
    <row r="20" spans="1:4" ht="16" x14ac:dyDescent="0.2">
      <c r="A20" s="3"/>
      <c r="B20" s="91" t="s">
        <v>145</v>
      </c>
      <c r="C20" s="91"/>
      <c r="D20" s="5"/>
    </row>
    <row r="21" spans="1:4" x14ac:dyDescent="0.2">
      <c r="A21" s="3"/>
      <c r="B21" s="92" t="s">
        <v>148</v>
      </c>
      <c r="C21" s="92"/>
      <c r="D21" s="5"/>
    </row>
    <row r="22" spans="1:4" x14ac:dyDescent="0.2">
      <c r="A22" s="3"/>
      <c r="B22" s="90"/>
      <c r="C22" s="90"/>
      <c r="D22" s="5"/>
    </row>
    <row r="23" spans="1:4" ht="16" x14ac:dyDescent="0.2">
      <c r="A23" s="3"/>
      <c r="B23" s="91" t="s">
        <v>190</v>
      </c>
      <c r="C23" s="91"/>
      <c r="D23" s="5"/>
    </row>
    <row r="24" spans="1:4" x14ac:dyDescent="0.2">
      <c r="A24" s="3"/>
      <c r="B24" s="92" t="s">
        <v>191</v>
      </c>
      <c r="C24" s="92"/>
      <c r="D24" s="5"/>
    </row>
    <row r="25" spans="1:4" x14ac:dyDescent="0.2">
      <c r="A25" s="3"/>
      <c r="B25" s="90"/>
      <c r="C25" s="90"/>
      <c r="D25" s="5"/>
    </row>
    <row r="26" spans="1:4" ht="16" x14ac:dyDescent="0.2">
      <c r="A26" s="3"/>
      <c r="B26" s="91" t="s">
        <v>146</v>
      </c>
      <c r="C26" s="91"/>
      <c r="D26" s="5"/>
    </row>
    <row r="27" spans="1:4" x14ac:dyDescent="0.2">
      <c r="A27" s="3"/>
      <c r="B27" s="92" t="s">
        <v>147</v>
      </c>
      <c r="C27" s="92"/>
      <c r="D27" s="5"/>
    </row>
    <row r="28" spans="1:4" x14ac:dyDescent="0.2">
      <c r="A28" s="3"/>
      <c r="B28" s="90"/>
      <c r="C28" s="90"/>
      <c r="D28" s="5"/>
    </row>
    <row r="29" spans="1:4" ht="16" x14ac:dyDescent="0.2">
      <c r="A29" s="3"/>
      <c r="B29" s="91" t="s">
        <v>228</v>
      </c>
      <c r="C29" s="91"/>
      <c r="D29" s="5"/>
    </row>
    <row r="30" spans="1:4" x14ac:dyDescent="0.2">
      <c r="A30" s="3"/>
      <c r="B30" s="92" t="s">
        <v>234</v>
      </c>
      <c r="C30" s="92"/>
      <c r="D30" s="5"/>
    </row>
    <row r="31" spans="1:4" x14ac:dyDescent="0.2">
      <c r="A31" s="3"/>
      <c r="B31" s="90"/>
      <c r="C31" s="90"/>
      <c r="D31" s="5"/>
    </row>
    <row r="32" spans="1:4" ht="16" x14ac:dyDescent="0.2">
      <c r="A32" s="3"/>
      <c r="B32" s="91" t="s">
        <v>192</v>
      </c>
      <c r="C32" s="91"/>
      <c r="D32" s="5"/>
    </row>
    <row r="33" spans="1:4" x14ac:dyDescent="0.2">
      <c r="A33" s="3"/>
      <c r="B33" s="92" t="s">
        <v>233</v>
      </c>
      <c r="C33" s="92"/>
      <c r="D33" s="5"/>
    </row>
    <row r="34" spans="1:4" x14ac:dyDescent="0.2">
      <c r="A34" s="3"/>
      <c r="B34" s="90"/>
      <c r="C34" s="90"/>
      <c r="D34" s="5"/>
    </row>
    <row r="35" spans="1:4" ht="16" x14ac:dyDescent="0.2">
      <c r="A35" s="3"/>
      <c r="B35" s="91" t="s">
        <v>229</v>
      </c>
      <c r="C35" s="91"/>
      <c r="D35" s="5"/>
    </row>
    <row r="36" spans="1:4" x14ac:dyDescent="0.2">
      <c r="A36" s="3"/>
      <c r="B36" s="92" t="s">
        <v>232</v>
      </c>
      <c r="C36" s="92"/>
      <c r="D36" s="5"/>
    </row>
    <row r="37" spans="1:4" x14ac:dyDescent="0.2">
      <c r="A37" s="3"/>
      <c r="B37" s="90"/>
      <c r="C37" s="90"/>
      <c r="D37" s="5"/>
    </row>
    <row r="38" spans="1:4" ht="16" x14ac:dyDescent="0.2">
      <c r="A38" s="3"/>
      <c r="B38" s="91" t="s">
        <v>230</v>
      </c>
      <c r="C38" s="91"/>
      <c r="D38" s="5"/>
    </row>
    <row r="39" spans="1:4" x14ac:dyDescent="0.2">
      <c r="A39" s="3"/>
      <c r="B39" s="92" t="s">
        <v>231</v>
      </c>
      <c r="C39" s="92"/>
      <c r="D39" s="5"/>
    </row>
    <row r="40" spans="1:4" x14ac:dyDescent="0.2">
      <c r="A40" s="3"/>
      <c r="B40" s="90"/>
      <c r="C40" s="90"/>
      <c r="D40" s="5"/>
    </row>
    <row r="41" spans="1:4" x14ac:dyDescent="0.2">
      <c r="A41" s="3"/>
      <c r="B41" s="94" t="s">
        <v>235</v>
      </c>
      <c r="C41" s="94"/>
      <c r="D41" s="5"/>
    </row>
    <row r="42" spans="1:4" x14ac:dyDescent="0.2">
      <c r="A42" s="3"/>
      <c r="B42" s="93"/>
      <c r="C42" s="93"/>
      <c r="D42" s="5"/>
    </row>
    <row r="43" spans="1:4" x14ac:dyDescent="0.2">
      <c r="A43" s="3"/>
      <c r="B43" s="93" t="s">
        <v>0</v>
      </c>
      <c r="C43" s="93"/>
      <c r="D43" s="5"/>
    </row>
    <row r="44" spans="1:4" ht="16" thickBot="1" x14ac:dyDescent="0.25">
      <c r="A44" s="6"/>
      <c r="B44" s="7"/>
      <c r="C44" s="7"/>
      <c r="D44" s="8"/>
    </row>
  </sheetData>
  <mergeCells count="32">
    <mergeCell ref="B17:C17"/>
    <mergeCell ref="B12:C12"/>
    <mergeCell ref="B13:C13"/>
    <mergeCell ref="B14:C14"/>
    <mergeCell ref="B15:C15"/>
    <mergeCell ref="B16:C16"/>
    <mergeCell ref="B42:C42"/>
    <mergeCell ref="B43:C43"/>
    <mergeCell ref="B18:C18"/>
    <mergeCell ref="B23:C23"/>
    <mergeCell ref="B19:C19"/>
    <mergeCell ref="B20:C20"/>
    <mergeCell ref="B21:C21"/>
    <mergeCell ref="B22:C22"/>
    <mergeCell ref="B26:C26"/>
    <mergeCell ref="B27:C27"/>
    <mergeCell ref="B24:C24"/>
    <mergeCell ref="B25:C25"/>
    <mergeCell ref="B40:C40"/>
    <mergeCell ref="B41:C41"/>
    <mergeCell ref="B28:C28"/>
    <mergeCell ref="B39:C39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</mergeCells>
  <hyperlinks>
    <hyperlink ref="B8" r:id="rId1" xr:uid="{005E3E5B-C971-49EA-8B27-BA61B79A7029}"/>
    <hyperlink ref="B41:C41" r:id="rId2" display="For solutions, see:  http://techhelptoday.com/wp-content/uploads/2019/04/EX05-Session-5-Workbook-Solutions.xlsx" xr:uid="{9F2D9370-79C1-4BA5-9845-D32B65C663DF}"/>
  </hyperlinks>
  <pageMargins left="0.7" right="0.7" top="0.75" bottom="0.75" header="0.3" footer="0.3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9"/>
  <sheetViews>
    <sheetView zoomScale="120" zoomScaleNormal="120" workbookViewId="0">
      <selection sqref="A1:F1"/>
    </sheetView>
  </sheetViews>
  <sheetFormatPr baseColWidth="10" defaultColWidth="8.83203125" defaultRowHeight="15" x14ac:dyDescent="0.2"/>
  <cols>
    <col min="1" max="1" width="13.33203125" bestFit="1" customWidth="1"/>
    <col min="2" max="2" width="9.5" bestFit="1" customWidth="1"/>
    <col min="3" max="3" width="7.83203125" customWidth="1"/>
    <col min="5" max="5" width="12.5" bestFit="1" customWidth="1"/>
    <col min="7" max="7" width="11.1640625" customWidth="1"/>
  </cols>
  <sheetData>
    <row r="1" spans="1:8" ht="24" x14ac:dyDescent="0.3">
      <c r="A1" s="98" t="s">
        <v>260</v>
      </c>
      <c r="B1" s="98"/>
      <c r="C1" s="98"/>
      <c r="D1" s="98"/>
      <c r="E1" s="98"/>
      <c r="F1" s="98"/>
    </row>
    <row r="2" spans="1:8" x14ac:dyDescent="0.2">
      <c r="A2" s="14" t="s">
        <v>261</v>
      </c>
      <c r="B2" s="15"/>
    </row>
    <row r="3" spans="1:8" x14ac:dyDescent="0.2">
      <c r="B3" s="15"/>
    </row>
    <row r="4" spans="1:8" x14ac:dyDescent="0.2">
      <c r="A4" s="16" t="s">
        <v>10</v>
      </c>
      <c r="B4" s="16" t="s">
        <v>11</v>
      </c>
      <c r="C4" s="17" t="s">
        <v>1</v>
      </c>
      <c r="D4" s="18" t="s">
        <v>12</v>
      </c>
      <c r="E4" s="18" t="s">
        <v>13</v>
      </c>
      <c r="F4" s="18" t="s">
        <v>14</v>
      </c>
      <c r="G4" s="18" t="s">
        <v>15</v>
      </c>
      <c r="H4" s="18" t="s">
        <v>16</v>
      </c>
    </row>
    <row r="5" spans="1:8" x14ac:dyDescent="0.2">
      <c r="A5" t="s">
        <v>17</v>
      </c>
      <c r="B5" t="s">
        <v>18</v>
      </c>
      <c r="C5" s="19">
        <v>4</v>
      </c>
      <c r="D5" s="20" t="s">
        <v>19</v>
      </c>
      <c r="E5" s="20" t="s">
        <v>20</v>
      </c>
      <c r="F5" s="21" t="s">
        <v>21</v>
      </c>
      <c r="G5" t="s">
        <v>22</v>
      </c>
      <c r="H5" s="9">
        <v>45000</v>
      </c>
    </row>
    <row r="6" spans="1:8" x14ac:dyDescent="0.2">
      <c r="A6" t="s">
        <v>23</v>
      </c>
      <c r="B6" t="s">
        <v>24</v>
      </c>
      <c r="C6" s="19">
        <v>2</v>
      </c>
      <c r="D6" s="20" t="s">
        <v>25</v>
      </c>
      <c r="E6" s="20" t="s">
        <v>20</v>
      </c>
      <c r="F6" s="21" t="s">
        <v>21</v>
      </c>
      <c r="G6" t="s">
        <v>26</v>
      </c>
      <c r="H6" s="9">
        <v>44500</v>
      </c>
    </row>
    <row r="7" spans="1:8" x14ac:dyDescent="0.2">
      <c r="A7" t="s">
        <v>27</v>
      </c>
      <c r="B7" t="s">
        <v>28</v>
      </c>
      <c r="C7" s="19">
        <v>0</v>
      </c>
      <c r="D7" s="20" t="s">
        <v>25</v>
      </c>
      <c r="E7" s="20" t="s">
        <v>29</v>
      </c>
      <c r="F7" s="21" t="s">
        <v>21</v>
      </c>
      <c r="G7" t="s">
        <v>26</v>
      </c>
      <c r="H7" s="9">
        <v>27000</v>
      </c>
    </row>
    <row r="8" spans="1:8" x14ac:dyDescent="0.2">
      <c r="A8" t="s">
        <v>30</v>
      </c>
      <c r="B8" t="s">
        <v>31</v>
      </c>
      <c r="C8" s="19">
        <v>4</v>
      </c>
      <c r="D8" s="20" t="s">
        <v>19</v>
      </c>
      <c r="E8" s="20" t="s">
        <v>29</v>
      </c>
      <c r="F8" s="21" t="s">
        <v>21</v>
      </c>
      <c r="G8" t="s">
        <v>26</v>
      </c>
      <c r="H8" s="9">
        <v>61500</v>
      </c>
    </row>
    <row r="9" spans="1:8" x14ac:dyDescent="0.2">
      <c r="A9" t="s">
        <v>32</v>
      </c>
      <c r="B9" t="s">
        <v>33</v>
      </c>
      <c r="C9" s="19">
        <v>3</v>
      </c>
      <c r="D9" s="20" t="s">
        <v>19</v>
      </c>
      <c r="E9" s="20" t="s">
        <v>2</v>
      </c>
      <c r="F9" s="21" t="s">
        <v>34</v>
      </c>
      <c r="G9" t="s">
        <v>26</v>
      </c>
      <c r="H9" s="9">
        <v>42000</v>
      </c>
    </row>
    <row r="10" spans="1:8" x14ac:dyDescent="0.2">
      <c r="A10" t="s">
        <v>35</v>
      </c>
      <c r="B10" t="s">
        <v>36</v>
      </c>
      <c r="C10" s="19">
        <v>8</v>
      </c>
      <c r="D10" s="20" t="s">
        <v>19</v>
      </c>
      <c r="E10" s="20" t="s">
        <v>29</v>
      </c>
      <c r="F10" s="21" t="s">
        <v>34</v>
      </c>
      <c r="G10" t="s">
        <v>26</v>
      </c>
      <c r="H10" s="9">
        <v>61000</v>
      </c>
    </row>
    <row r="11" spans="1:8" x14ac:dyDescent="0.2">
      <c r="A11" t="s">
        <v>37</v>
      </c>
      <c r="B11" t="s">
        <v>38</v>
      </c>
      <c r="C11" s="19">
        <v>2</v>
      </c>
      <c r="D11" s="20" t="s">
        <v>25</v>
      </c>
      <c r="E11" s="20" t="s">
        <v>2</v>
      </c>
      <c r="F11" s="21" t="s">
        <v>34</v>
      </c>
      <c r="G11" t="s">
        <v>26</v>
      </c>
      <c r="H11" s="9">
        <v>38000</v>
      </c>
    </row>
    <row r="12" spans="1:8" x14ac:dyDescent="0.2">
      <c r="A12" t="s">
        <v>39</v>
      </c>
      <c r="B12" t="s">
        <v>40</v>
      </c>
      <c r="C12" s="19">
        <v>7</v>
      </c>
      <c r="D12" s="20" t="s">
        <v>19</v>
      </c>
      <c r="E12" s="20" t="s">
        <v>2</v>
      </c>
      <c r="F12" s="21" t="s">
        <v>34</v>
      </c>
      <c r="G12" t="s">
        <v>26</v>
      </c>
      <c r="H12" s="9">
        <v>54000</v>
      </c>
    </row>
    <row r="13" spans="1:8" x14ac:dyDescent="0.2">
      <c r="A13" t="s">
        <v>9</v>
      </c>
      <c r="B13" t="s">
        <v>41</v>
      </c>
      <c r="C13" s="19">
        <v>4</v>
      </c>
      <c r="D13" s="20" t="s">
        <v>19</v>
      </c>
      <c r="E13" s="20" t="s">
        <v>20</v>
      </c>
      <c r="F13" s="21" t="s">
        <v>34</v>
      </c>
      <c r="G13" t="s">
        <v>22</v>
      </c>
      <c r="H13" s="9">
        <v>54000</v>
      </c>
    </row>
    <row r="14" spans="1:8" x14ac:dyDescent="0.2">
      <c r="A14" t="s">
        <v>42</v>
      </c>
      <c r="B14" t="s">
        <v>43</v>
      </c>
      <c r="C14" s="19">
        <v>5</v>
      </c>
      <c r="D14" s="20" t="s">
        <v>25</v>
      </c>
      <c r="E14" s="20" t="s">
        <v>20</v>
      </c>
      <c r="F14" s="21" t="s">
        <v>34</v>
      </c>
      <c r="G14" t="s">
        <v>26</v>
      </c>
      <c r="H14" s="9">
        <v>65000</v>
      </c>
    </row>
    <row r="15" spans="1:8" x14ac:dyDescent="0.2">
      <c r="A15" t="s">
        <v>44</v>
      </c>
      <c r="B15" t="s">
        <v>45</v>
      </c>
      <c r="C15" s="19">
        <v>8</v>
      </c>
      <c r="D15" s="20" t="s">
        <v>19</v>
      </c>
      <c r="E15" s="20" t="s">
        <v>2</v>
      </c>
      <c r="F15" s="21" t="s">
        <v>34</v>
      </c>
      <c r="G15" t="s">
        <v>22</v>
      </c>
      <c r="H15" s="9">
        <v>73000</v>
      </c>
    </row>
    <row r="16" spans="1:8" x14ac:dyDescent="0.2">
      <c r="A16" t="s">
        <v>46</v>
      </c>
      <c r="B16" t="s">
        <v>47</v>
      </c>
      <c r="C16" s="19">
        <v>4</v>
      </c>
      <c r="D16" s="20" t="s">
        <v>25</v>
      </c>
      <c r="E16" s="20" t="s">
        <v>20</v>
      </c>
      <c r="F16" s="21" t="s">
        <v>34</v>
      </c>
      <c r="G16" t="s">
        <v>22</v>
      </c>
      <c r="H16" s="9">
        <v>31500</v>
      </c>
    </row>
    <row r="17" spans="1:8" x14ac:dyDescent="0.2">
      <c r="A17" t="s">
        <v>48</v>
      </c>
      <c r="B17" t="s">
        <v>49</v>
      </c>
      <c r="C17" s="19">
        <v>7</v>
      </c>
      <c r="D17" s="20" t="s">
        <v>19</v>
      </c>
      <c r="E17" s="20" t="s">
        <v>2</v>
      </c>
      <c r="F17" s="21" t="s">
        <v>34</v>
      </c>
      <c r="G17" t="s">
        <v>22</v>
      </c>
      <c r="H17" s="9">
        <v>52000</v>
      </c>
    </row>
    <row r="18" spans="1:8" x14ac:dyDescent="0.2">
      <c r="A18" t="s">
        <v>50</v>
      </c>
      <c r="B18" t="s">
        <v>51</v>
      </c>
      <c r="C18" s="19">
        <v>5</v>
      </c>
      <c r="D18" s="20" t="s">
        <v>19</v>
      </c>
      <c r="E18" s="20" t="s">
        <v>2</v>
      </c>
      <c r="F18" s="21" t="s">
        <v>21</v>
      </c>
      <c r="G18" t="s">
        <v>22</v>
      </c>
      <c r="H18" s="9">
        <v>41000</v>
      </c>
    </row>
    <row r="19" spans="1:8" x14ac:dyDescent="0.2">
      <c r="A19" t="s">
        <v>52</v>
      </c>
      <c r="B19" t="s">
        <v>53</v>
      </c>
      <c r="C19" s="19">
        <v>2</v>
      </c>
      <c r="D19" s="20" t="s">
        <v>25</v>
      </c>
      <c r="E19" s="20" t="s">
        <v>20</v>
      </c>
      <c r="F19" s="21" t="s">
        <v>34</v>
      </c>
      <c r="G19" t="s">
        <v>26</v>
      </c>
      <c r="H19" s="9">
        <v>39000</v>
      </c>
    </row>
    <row r="20" spans="1:8" x14ac:dyDescent="0.2">
      <c r="A20" t="s">
        <v>54</v>
      </c>
      <c r="B20" t="s">
        <v>55</v>
      </c>
      <c r="C20" s="19">
        <v>4</v>
      </c>
      <c r="D20" s="20" t="s">
        <v>19</v>
      </c>
      <c r="E20" s="20" t="s">
        <v>29</v>
      </c>
      <c r="F20" s="21" t="s">
        <v>34</v>
      </c>
      <c r="G20" t="s">
        <v>22</v>
      </c>
      <c r="H20" s="9">
        <v>42500</v>
      </c>
    </row>
    <row r="21" spans="1:8" x14ac:dyDescent="0.2">
      <c r="A21" t="s">
        <v>56</v>
      </c>
      <c r="B21" t="s">
        <v>57</v>
      </c>
      <c r="C21" s="19">
        <v>1</v>
      </c>
      <c r="D21" s="20" t="s">
        <v>25</v>
      </c>
      <c r="E21" s="20" t="s">
        <v>29</v>
      </c>
      <c r="F21" s="21" t="s">
        <v>21</v>
      </c>
      <c r="G21" t="s">
        <v>26</v>
      </c>
      <c r="H21" s="9">
        <v>34000</v>
      </c>
    </row>
    <row r="22" spans="1:8" x14ac:dyDescent="0.2">
      <c r="A22" t="s">
        <v>58</v>
      </c>
      <c r="B22" t="s">
        <v>59</v>
      </c>
      <c r="C22" s="19">
        <v>1</v>
      </c>
      <c r="D22" s="20" t="s">
        <v>25</v>
      </c>
      <c r="E22" s="20" t="s">
        <v>20</v>
      </c>
      <c r="F22" s="21" t="s">
        <v>34</v>
      </c>
      <c r="G22" t="s">
        <v>22</v>
      </c>
      <c r="H22" s="9">
        <v>33000</v>
      </c>
    </row>
    <row r="23" spans="1:8" x14ac:dyDescent="0.2">
      <c r="A23" t="s">
        <v>60</v>
      </c>
      <c r="B23" t="s">
        <v>61</v>
      </c>
      <c r="C23" s="19">
        <v>10</v>
      </c>
      <c r="D23" s="20" t="s">
        <v>19</v>
      </c>
      <c r="E23" s="20" t="s">
        <v>2</v>
      </c>
      <c r="F23" s="21" t="s">
        <v>34</v>
      </c>
      <c r="G23" t="s">
        <v>26</v>
      </c>
      <c r="H23" s="9">
        <v>81000</v>
      </c>
    </row>
    <row r="24" spans="1:8" x14ac:dyDescent="0.2">
      <c r="A24" t="s">
        <v>62</v>
      </c>
      <c r="B24" t="s">
        <v>63</v>
      </c>
      <c r="C24" s="19">
        <v>1</v>
      </c>
      <c r="D24" s="20" t="s">
        <v>25</v>
      </c>
      <c r="E24" s="20" t="s">
        <v>29</v>
      </c>
      <c r="F24" s="21" t="s">
        <v>21</v>
      </c>
      <c r="G24" t="s">
        <v>22</v>
      </c>
      <c r="H24" s="9">
        <v>21500</v>
      </c>
    </row>
    <row r="25" spans="1:8" x14ac:dyDescent="0.2">
      <c r="A25" t="s">
        <v>64</v>
      </c>
      <c r="B25" t="s">
        <v>65</v>
      </c>
      <c r="C25" s="19">
        <v>2</v>
      </c>
      <c r="D25" s="20" t="s">
        <v>19</v>
      </c>
      <c r="E25" s="20" t="s">
        <v>2</v>
      </c>
      <c r="F25" s="21" t="s">
        <v>34</v>
      </c>
      <c r="G25" t="s">
        <v>22</v>
      </c>
      <c r="H25" s="9">
        <v>43000</v>
      </c>
    </row>
    <row r="26" spans="1:8" x14ac:dyDescent="0.2">
      <c r="A26" t="s">
        <v>66</v>
      </c>
      <c r="B26" t="s">
        <v>67</v>
      </c>
      <c r="C26" s="19">
        <v>0</v>
      </c>
      <c r="D26" s="20" t="s">
        <v>19</v>
      </c>
      <c r="E26" s="20" t="s">
        <v>29</v>
      </c>
      <c r="F26" s="21" t="s">
        <v>34</v>
      </c>
      <c r="G26" t="s">
        <v>22</v>
      </c>
      <c r="H26" s="9">
        <v>30000</v>
      </c>
    </row>
    <row r="27" spans="1:8" x14ac:dyDescent="0.2">
      <c r="A27" t="s">
        <v>68</v>
      </c>
      <c r="B27" t="s">
        <v>69</v>
      </c>
      <c r="C27" s="19">
        <v>6</v>
      </c>
      <c r="D27" s="20" t="s">
        <v>19</v>
      </c>
      <c r="E27" s="20" t="s">
        <v>2</v>
      </c>
      <c r="F27" s="21" t="s">
        <v>34</v>
      </c>
      <c r="G27" t="s">
        <v>26</v>
      </c>
      <c r="H27" s="9">
        <v>65000</v>
      </c>
    </row>
    <row r="28" spans="1:8" x14ac:dyDescent="0.2">
      <c r="A28" t="s">
        <v>4</v>
      </c>
      <c r="B28" t="s">
        <v>70</v>
      </c>
      <c r="C28" s="19">
        <v>3</v>
      </c>
      <c r="D28" s="20" t="s">
        <v>19</v>
      </c>
      <c r="E28" s="20" t="s">
        <v>2</v>
      </c>
      <c r="F28" s="21" t="s">
        <v>21</v>
      </c>
      <c r="G28" t="s">
        <v>26</v>
      </c>
      <c r="H28" s="9">
        <v>41500</v>
      </c>
    </row>
    <row r="29" spans="1:8" x14ac:dyDescent="0.2">
      <c r="A29" t="s">
        <v>71</v>
      </c>
      <c r="B29" t="s">
        <v>72</v>
      </c>
      <c r="C29" s="19">
        <v>5</v>
      </c>
      <c r="D29" s="20" t="s">
        <v>19</v>
      </c>
      <c r="E29" s="20" t="s">
        <v>29</v>
      </c>
      <c r="F29" s="21" t="s">
        <v>34</v>
      </c>
      <c r="G29" t="s">
        <v>22</v>
      </c>
      <c r="H29" s="9">
        <v>42500</v>
      </c>
    </row>
    <row r="30" spans="1:8" x14ac:dyDescent="0.2">
      <c r="A30" t="s">
        <v>73</v>
      </c>
      <c r="B30" t="s">
        <v>74</v>
      </c>
      <c r="C30" s="19">
        <v>3</v>
      </c>
      <c r="D30" s="20" t="s">
        <v>25</v>
      </c>
      <c r="E30" s="20" t="s">
        <v>20</v>
      </c>
      <c r="F30" s="21" t="s">
        <v>21</v>
      </c>
      <c r="G30" t="s">
        <v>22</v>
      </c>
      <c r="H30" s="9">
        <v>36000</v>
      </c>
    </row>
    <row r="31" spans="1:8" x14ac:dyDescent="0.2">
      <c r="A31" t="s">
        <v>75</v>
      </c>
      <c r="B31" t="s">
        <v>76</v>
      </c>
      <c r="C31" s="19">
        <v>4</v>
      </c>
      <c r="D31" s="20" t="s">
        <v>19</v>
      </c>
      <c r="E31" s="20" t="s">
        <v>29</v>
      </c>
      <c r="F31" s="21" t="s">
        <v>21</v>
      </c>
      <c r="G31" t="s">
        <v>26</v>
      </c>
      <c r="H31" s="9">
        <v>49500</v>
      </c>
    </row>
    <row r="32" spans="1:8" x14ac:dyDescent="0.2">
      <c r="A32" t="s">
        <v>77</v>
      </c>
      <c r="B32" t="s">
        <v>78</v>
      </c>
      <c r="C32" s="19">
        <v>2</v>
      </c>
      <c r="D32" s="20" t="s">
        <v>25</v>
      </c>
      <c r="E32" s="20" t="s">
        <v>20</v>
      </c>
      <c r="F32" s="21" t="s">
        <v>21</v>
      </c>
      <c r="G32" t="s">
        <v>22</v>
      </c>
      <c r="H32" s="9">
        <v>22500</v>
      </c>
    </row>
    <row r="33" spans="1:8" x14ac:dyDescent="0.2">
      <c r="A33" t="s">
        <v>79</v>
      </c>
      <c r="B33" t="s">
        <v>80</v>
      </c>
      <c r="C33" s="19">
        <v>2</v>
      </c>
      <c r="D33" s="20" t="s">
        <v>19</v>
      </c>
      <c r="E33" s="20" t="s">
        <v>29</v>
      </c>
      <c r="F33" s="21" t="s">
        <v>21</v>
      </c>
      <c r="G33" t="s">
        <v>26</v>
      </c>
      <c r="H33" s="9">
        <v>41500</v>
      </c>
    </row>
    <row r="34" spans="1:8" x14ac:dyDescent="0.2">
      <c r="A34" t="s">
        <v>81</v>
      </c>
      <c r="B34" t="s">
        <v>82</v>
      </c>
      <c r="C34" s="19">
        <v>1</v>
      </c>
      <c r="D34" s="20" t="s">
        <v>25</v>
      </c>
      <c r="E34" s="20" t="s">
        <v>2</v>
      </c>
      <c r="F34" s="21" t="s">
        <v>34</v>
      </c>
      <c r="G34" t="s">
        <v>22</v>
      </c>
      <c r="H34" s="9">
        <v>44500</v>
      </c>
    </row>
    <row r="35" spans="1:8" x14ac:dyDescent="0.2">
      <c r="A35" t="s">
        <v>83</v>
      </c>
      <c r="B35" t="s">
        <v>84</v>
      </c>
      <c r="C35" s="19">
        <v>4</v>
      </c>
      <c r="D35" s="20" t="s">
        <v>25</v>
      </c>
      <c r="E35" s="20" t="s">
        <v>29</v>
      </c>
      <c r="F35" s="21" t="s">
        <v>21</v>
      </c>
      <c r="G35" t="s">
        <v>22</v>
      </c>
      <c r="H35" s="9">
        <v>43000</v>
      </c>
    </row>
    <row r="36" spans="1:8" x14ac:dyDescent="0.2">
      <c r="A36" t="s">
        <v>85</v>
      </c>
      <c r="B36" t="s">
        <v>86</v>
      </c>
      <c r="C36" s="19">
        <v>2</v>
      </c>
      <c r="D36" s="20" t="s">
        <v>25</v>
      </c>
      <c r="E36" s="20" t="s">
        <v>20</v>
      </c>
      <c r="F36" s="21" t="s">
        <v>34</v>
      </c>
      <c r="G36" t="s">
        <v>22</v>
      </c>
      <c r="H36" s="9">
        <v>42500</v>
      </c>
    </row>
    <row r="37" spans="1:8" x14ac:dyDescent="0.2">
      <c r="A37" t="s">
        <v>87</v>
      </c>
      <c r="B37" t="s">
        <v>88</v>
      </c>
      <c r="C37" s="19">
        <v>4</v>
      </c>
      <c r="D37" s="20" t="s">
        <v>19</v>
      </c>
      <c r="E37" s="20" t="s">
        <v>29</v>
      </c>
      <c r="F37" s="21" t="s">
        <v>34</v>
      </c>
      <c r="G37" t="s">
        <v>22</v>
      </c>
      <c r="H37" s="9">
        <v>38000</v>
      </c>
    </row>
    <row r="38" spans="1:8" x14ac:dyDescent="0.2">
      <c r="A38" t="s">
        <v>89</v>
      </c>
      <c r="B38" t="s">
        <v>90</v>
      </c>
      <c r="C38" s="19">
        <v>3</v>
      </c>
      <c r="D38" s="20" t="s">
        <v>19</v>
      </c>
      <c r="E38" s="20" t="s">
        <v>20</v>
      </c>
      <c r="F38" s="21" t="s">
        <v>34</v>
      </c>
      <c r="G38" t="s">
        <v>22</v>
      </c>
      <c r="H38" s="9">
        <v>38000</v>
      </c>
    </row>
    <row r="39" spans="1:8" x14ac:dyDescent="0.2">
      <c r="A39" t="s">
        <v>91</v>
      </c>
      <c r="B39" t="s">
        <v>92</v>
      </c>
      <c r="C39" s="19">
        <v>5</v>
      </c>
      <c r="D39" s="20" t="s">
        <v>19</v>
      </c>
      <c r="E39" s="20" t="s">
        <v>29</v>
      </c>
      <c r="F39" s="21" t="s">
        <v>34</v>
      </c>
      <c r="G39" t="s">
        <v>26</v>
      </c>
      <c r="H39" s="9">
        <v>55500</v>
      </c>
    </row>
    <row r="40" spans="1:8" x14ac:dyDescent="0.2">
      <c r="A40" t="s">
        <v>93</v>
      </c>
      <c r="B40" t="s">
        <v>94</v>
      </c>
      <c r="C40" s="19">
        <v>2</v>
      </c>
      <c r="D40" s="20" t="s">
        <v>25</v>
      </c>
      <c r="E40" s="20" t="s">
        <v>2</v>
      </c>
      <c r="F40" s="21" t="s">
        <v>34</v>
      </c>
      <c r="G40" t="s">
        <v>26</v>
      </c>
      <c r="H40" s="9">
        <v>49500</v>
      </c>
    </row>
    <row r="41" spans="1:8" x14ac:dyDescent="0.2">
      <c r="A41" t="s">
        <v>95</v>
      </c>
      <c r="B41" t="s">
        <v>96</v>
      </c>
      <c r="C41" s="19">
        <v>3</v>
      </c>
      <c r="D41" s="20" t="s">
        <v>19</v>
      </c>
      <c r="E41" s="20" t="s">
        <v>2</v>
      </c>
      <c r="F41" s="21" t="s">
        <v>34</v>
      </c>
      <c r="G41" t="s">
        <v>22</v>
      </c>
      <c r="H41" s="9">
        <v>37500</v>
      </c>
    </row>
    <row r="42" spans="1:8" x14ac:dyDescent="0.2">
      <c r="A42" t="s">
        <v>97</v>
      </c>
      <c r="B42" t="s">
        <v>98</v>
      </c>
      <c r="C42" s="19">
        <v>1</v>
      </c>
      <c r="D42" s="20" t="s">
        <v>19</v>
      </c>
      <c r="E42" s="20" t="s">
        <v>2</v>
      </c>
      <c r="F42" s="21" t="s">
        <v>34</v>
      </c>
      <c r="G42" t="s">
        <v>22</v>
      </c>
      <c r="H42" s="9">
        <v>44500</v>
      </c>
    </row>
    <row r="43" spans="1:8" x14ac:dyDescent="0.2">
      <c r="A43" t="s">
        <v>5</v>
      </c>
      <c r="B43" t="s">
        <v>99</v>
      </c>
      <c r="C43" s="19">
        <v>1</v>
      </c>
      <c r="D43" s="20" t="s">
        <v>19</v>
      </c>
      <c r="E43" s="20" t="s">
        <v>2</v>
      </c>
      <c r="F43" s="21" t="s">
        <v>21</v>
      </c>
      <c r="G43" t="s">
        <v>22</v>
      </c>
      <c r="H43" s="9">
        <v>29500</v>
      </c>
    </row>
    <row r="44" spans="1:8" x14ac:dyDescent="0.2">
      <c r="A44" t="s">
        <v>100</v>
      </c>
      <c r="B44" t="s">
        <v>101</v>
      </c>
      <c r="C44" s="19">
        <v>3</v>
      </c>
      <c r="D44" s="20" t="s">
        <v>25</v>
      </c>
      <c r="E44" s="20" t="s">
        <v>2</v>
      </c>
      <c r="F44" s="21" t="s">
        <v>34</v>
      </c>
      <c r="G44" t="s">
        <v>26</v>
      </c>
      <c r="H44" s="9">
        <v>47000</v>
      </c>
    </row>
    <row r="45" spans="1:8" x14ac:dyDescent="0.2">
      <c r="A45" t="s">
        <v>102</v>
      </c>
      <c r="B45" t="s">
        <v>103</v>
      </c>
      <c r="C45" s="19">
        <v>0</v>
      </c>
      <c r="D45" s="20" t="s">
        <v>19</v>
      </c>
      <c r="E45" s="20" t="s">
        <v>29</v>
      </c>
      <c r="F45" s="21" t="s">
        <v>34</v>
      </c>
      <c r="G45" t="s">
        <v>22</v>
      </c>
      <c r="H45" s="9">
        <v>28000</v>
      </c>
    </row>
    <row r="46" spans="1:8" x14ac:dyDescent="0.2">
      <c r="A46" t="s">
        <v>104</v>
      </c>
      <c r="B46" t="s">
        <v>105</v>
      </c>
      <c r="C46" s="19">
        <v>2</v>
      </c>
      <c r="D46" s="20" t="s">
        <v>19</v>
      </c>
      <c r="E46" s="20" t="s">
        <v>2</v>
      </c>
      <c r="F46" s="21" t="s">
        <v>34</v>
      </c>
      <c r="G46" t="s">
        <v>22</v>
      </c>
      <c r="H46" s="9">
        <v>41500</v>
      </c>
    </row>
    <row r="47" spans="1:8" x14ac:dyDescent="0.2">
      <c r="A47" t="s">
        <v>106</v>
      </c>
      <c r="B47" t="s">
        <v>107</v>
      </c>
      <c r="C47" s="19">
        <v>7</v>
      </c>
      <c r="D47" s="20" t="s">
        <v>25</v>
      </c>
      <c r="E47" s="20" t="s">
        <v>2</v>
      </c>
      <c r="F47" s="21" t="s">
        <v>21</v>
      </c>
      <c r="G47" t="s">
        <v>26</v>
      </c>
      <c r="H47" s="9">
        <v>75000</v>
      </c>
    </row>
    <row r="48" spans="1:8" x14ac:dyDescent="0.2">
      <c r="A48" t="s">
        <v>108</v>
      </c>
      <c r="B48" t="s">
        <v>109</v>
      </c>
      <c r="C48" s="19">
        <v>7</v>
      </c>
      <c r="D48" s="20" t="s">
        <v>25</v>
      </c>
      <c r="E48" s="20" t="s">
        <v>20</v>
      </c>
      <c r="F48" s="21" t="s">
        <v>34</v>
      </c>
      <c r="G48" t="s">
        <v>26</v>
      </c>
      <c r="H48" s="9">
        <v>74000</v>
      </c>
    </row>
    <row r="49" spans="1:8" x14ac:dyDescent="0.2">
      <c r="A49" t="s">
        <v>110</v>
      </c>
      <c r="B49" t="s">
        <v>111</v>
      </c>
      <c r="C49" s="19">
        <v>1</v>
      </c>
      <c r="D49" s="20" t="s">
        <v>25</v>
      </c>
      <c r="E49" s="20" t="s">
        <v>20</v>
      </c>
      <c r="F49" s="21" t="s">
        <v>21</v>
      </c>
      <c r="G49" t="s">
        <v>22</v>
      </c>
      <c r="H49" s="9">
        <v>42000</v>
      </c>
    </row>
    <row r="50" spans="1:8" x14ac:dyDescent="0.2">
      <c r="A50" t="s">
        <v>112</v>
      </c>
      <c r="B50" t="s">
        <v>113</v>
      </c>
      <c r="C50" s="19">
        <v>5</v>
      </c>
      <c r="D50" s="20" t="s">
        <v>25</v>
      </c>
      <c r="E50" s="20" t="s">
        <v>20</v>
      </c>
      <c r="F50" s="21" t="s">
        <v>21</v>
      </c>
      <c r="G50" t="s">
        <v>26</v>
      </c>
      <c r="H50" s="9">
        <v>52000</v>
      </c>
    </row>
    <row r="51" spans="1:8" x14ac:dyDescent="0.2">
      <c r="A51" t="s">
        <v>114</v>
      </c>
      <c r="B51" t="s">
        <v>115</v>
      </c>
      <c r="C51" s="19">
        <v>4</v>
      </c>
      <c r="D51" s="20" t="s">
        <v>19</v>
      </c>
      <c r="E51" s="20" t="s">
        <v>20</v>
      </c>
      <c r="F51" s="21" t="s">
        <v>34</v>
      </c>
      <c r="G51" t="s">
        <v>22</v>
      </c>
      <c r="H51" s="9">
        <v>39000</v>
      </c>
    </row>
    <row r="52" spans="1:8" x14ac:dyDescent="0.2">
      <c r="A52" t="s">
        <v>116</v>
      </c>
      <c r="B52" t="s">
        <v>117</v>
      </c>
      <c r="C52" s="19">
        <v>4</v>
      </c>
      <c r="D52" s="20" t="s">
        <v>19</v>
      </c>
      <c r="E52" s="20" t="s">
        <v>29</v>
      </c>
      <c r="F52" s="21" t="s">
        <v>34</v>
      </c>
      <c r="G52" t="s">
        <v>26</v>
      </c>
      <c r="H52" s="9">
        <v>55000</v>
      </c>
    </row>
    <row r="53" spans="1:8" x14ac:dyDescent="0.2">
      <c r="A53" t="s">
        <v>118</v>
      </c>
      <c r="B53" t="s">
        <v>119</v>
      </c>
      <c r="C53" s="19">
        <v>1</v>
      </c>
      <c r="D53" s="20" t="s">
        <v>25</v>
      </c>
      <c r="E53" s="20" t="s">
        <v>20</v>
      </c>
      <c r="F53" s="21" t="s">
        <v>21</v>
      </c>
      <c r="G53" t="s">
        <v>22</v>
      </c>
      <c r="H53" s="9">
        <v>31000</v>
      </c>
    </row>
    <row r="54" spans="1:8" x14ac:dyDescent="0.2">
      <c r="A54" t="s">
        <v>120</v>
      </c>
      <c r="B54" t="s">
        <v>121</v>
      </c>
      <c r="C54" s="19">
        <v>4</v>
      </c>
      <c r="D54" s="20" t="s">
        <v>19</v>
      </c>
      <c r="E54" s="20" t="s">
        <v>29</v>
      </c>
      <c r="F54" s="21" t="s">
        <v>21</v>
      </c>
      <c r="G54" t="s">
        <v>22</v>
      </c>
      <c r="H54" s="9">
        <v>39000</v>
      </c>
    </row>
    <row r="55" spans="1:8" x14ac:dyDescent="0.2">
      <c r="A55" t="s">
        <v>120</v>
      </c>
      <c r="B55" t="s">
        <v>122</v>
      </c>
      <c r="C55" s="19">
        <v>5</v>
      </c>
      <c r="D55" s="20" t="s">
        <v>25</v>
      </c>
      <c r="E55" s="20" t="s">
        <v>29</v>
      </c>
      <c r="F55" s="21" t="s">
        <v>34</v>
      </c>
      <c r="G55" t="s">
        <v>22</v>
      </c>
      <c r="H55" s="9">
        <v>52500</v>
      </c>
    </row>
    <row r="56" spans="1:8" x14ac:dyDescent="0.2">
      <c r="A56" t="s">
        <v>123</v>
      </c>
      <c r="B56" t="s">
        <v>124</v>
      </c>
      <c r="C56" s="19">
        <v>4</v>
      </c>
      <c r="D56" s="20" t="s">
        <v>19</v>
      </c>
      <c r="E56" s="20" t="s">
        <v>29</v>
      </c>
      <c r="F56" s="21" t="s">
        <v>21</v>
      </c>
      <c r="G56" t="s">
        <v>26</v>
      </c>
      <c r="H56" s="9">
        <v>39000</v>
      </c>
    </row>
    <row r="57" spans="1:8" x14ac:dyDescent="0.2">
      <c r="A57" t="s">
        <v>125</v>
      </c>
      <c r="B57" t="s">
        <v>126</v>
      </c>
      <c r="C57" s="19">
        <v>1</v>
      </c>
      <c r="D57" s="20" t="s">
        <v>19</v>
      </c>
      <c r="E57" s="20" t="s">
        <v>2</v>
      </c>
      <c r="F57" s="21" t="s">
        <v>34</v>
      </c>
      <c r="G57" t="s">
        <v>22</v>
      </c>
      <c r="H57" s="9">
        <v>39000</v>
      </c>
    </row>
    <row r="58" spans="1:8" x14ac:dyDescent="0.2">
      <c r="A58" t="s">
        <v>127</v>
      </c>
      <c r="B58" t="s">
        <v>128</v>
      </c>
      <c r="C58" s="19">
        <v>5</v>
      </c>
      <c r="D58" s="20" t="s">
        <v>25</v>
      </c>
      <c r="E58" s="20" t="s">
        <v>20</v>
      </c>
      <c r="F58" s="21" t="s">
        <v>34</v>
      </c>
      <c r="G58" t="s">
        <v>26</v>
      </c>
      <c r="H58" s="9">
        <v>52500</v>
      </c>
    </row>
    <row r="59" spans="1:8" x14ac:dyDescent="0.2">
      <c r="A59" t="s">
        <v>129</v>
      </c>
      <c r="B59" t="s">
        <v>130</v>
      </c>
      <c r="C59" s="19">
        <v>1</v>
      </c>
      <c r="D59" s="20" t="s">
        <v>25</v>
      </c>
      <c r="E59" s="20" t="s">
        <v>20</v>
      </c>
      <c r="F59" s="21" t="s">
        <v>34</v>
      </c>
      <c r="G59" t="s">
        <v>22</v>
      </c>
      <c r="H59" s="9">
        <v>47000</v>
      </c>
    </row>
  </sheetData>
  <mergeCells count="1">
    <mergeCell ref="A1:F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8"/>
  <sheetViews>
    <sheetView zoomScale="120" zoomScaleNormal="120" workbookViewId="0">
      <selection sqref="A1:E1"/>
    </sheetView>
  </sheetViews>
  <sheetFormatPr baseColWidth="10" defaultColWidth="8.83203125" defaultRowHeight="15" x14ac:dyDescent="0.2"/>
  <cols>
    <col min="2" max="2" width="11.83203125" bestFit="1" customWidth="1"/>
    <col min="3" max="5" width="11.33203125" customWidth="1"/>
    <col min="6" max="6" width="12.6640625" customWidth="1"/>
    <col min="9" max="11" width="10.6640625" bestFit="1" customWidth="1"/>
  </cols>
  <sheetData>
    <row r="1" spans="1:6" ht="24" x14ac:dyDescent="0.3">
      <c r="A1" s="98" t="s">
        <v>131</v>
      </c>
      <c r="B1" s="98"/>
      <c r="C1" s="98"/>
      <c r="D1" s="98"/>
      <c r="E1" s="98"/>
    </row>
    <row r="2" spans="1:6" x14ac:dyDescent="0.2">
      <c r="A2" s="14" t="s">
        <v>205</v>
      </c>
    </row>
    <row r="3" spans="1:6" x14ac:dyDescent="0.2">
      <c r="A3" s="14" t="s">
        <v>244</v>
      </c>
    </row>
    <row r="5" spans="1:6" x14ac:dyDescent="0.2">
      <c r="B5" s="22" t="s">
        <v>156</v>
      </c>
      <c r="C5" s="22" t="s">
        <v>240</v>
      </c>
      <c r="D5" s="22" t="s">
        <v>241</v>
      </c>
      <c r="E5" s="22" t="s">
        <v>242</v>
      </c>
      <c r="F5" s="22" t="s">
        <v>243</v>
      </c>
    </row>
    <row r="6" spans="1:6" x14ac:dyDescent="0.2">
      <c r="B6" t="s">
        <v>236</v>
      </c>
      <c r="C6" s="72">
        <v>27761.279999999999</v>
      </c>
      <c r="D6" s="72">
        <v>33764.339999999997</v>
      </c>
      <c r="E6" s="72">
        <v>35329.71</v>
      </c>
      <c r="F6" s="71"/>
    </row>
    <row r="7" spans="1:6" x14ac:dyDescent="0.2">
      <c r="B7" t="s">
        <v>237</v>
      </c>
      <c r="C7" s="72">
        <v>26164.51</v>
      </c>
      <c r="D7" s="72">
        <v>34306.53</v>
      </c>
      <c r="E7" s="72">
        <v>34884.44</v>
      </c>
      <c r="F7" s="71"/>
    </row>
    <row r="8" spans="1:6" x14ac:dyDescent="0.2">
      <c r="B8" t="s">
        <v>238</v>
      </c>
      <c r="C8" s="72">
        <v>37420.080000000002</v>
      </c>
      <c r="D8" s="72">
        <v>26547.03</v>
      </c>
      <c r="E8" s="72">
        <v>25272.98</v>
      </c>
      <c r="F8" s="71"/>
    </row>
    <row r="9" spans="1:6" x14ac:dyDescent="0.2">
      <c r="B9" t="s">
        <v>239</v>
      </c>
      <c r="C9" s="72">
        <v>31893.69</v>
      </c>
      <c r="D9" s="72">
        <v>21253.08</v>
      </c>
      <c r="E9" s="72">
        <v>38817.040000000001</v>
      </c>
      <c r="F9" s="71"/>
    </row>
    <row r="10" spans="1:6" x14ac:dyDescent="0.2">
      <c r="B10" s="13"/>
      <c r="C10" s="13"/>
      <c r="D10" s="13"/>
      <c r="E10" s="13"/>
      <c r="F10" s="13"/>
    </row>
    <row r="13" spans="1:6" x14ac:dyDescent="0.2">
      <c r="A13" s="73" t="s">
        <v>248</v>
      </c>
    </row>
    <row r="14" spans="1:6" x14ac:dyDescent="0.2">
      <c r="B14" s="22" t="s">
        <v>156</v>
      </c>
      <c r="C14" s="22" t="s">
        <v>240</v>
      </c>
      <c r="D14" s="22" t="s">
        <v>241</v>
      </c>
      <c r="E14" s="22" t="s">
        <v>242</v>
      </c>
      <c r="F14" s="22" t="s">
        <v>243</v>
      </c>
    </row>
    <row r="15" spans="1:6" x14ac:dyDescent="0.2">
      <c r="B15" t="s">
        <v>236</v>
      </c>
      <c r="C15" s="72">
        <v>27761.279999999999</v>
      </c>
      <c r="D15" s="72">
        <v>33764.339999999997</v>
      </c>
      <c r="E15" s="72">
        <v>35329.71</v>
      </c>
      <c r="F15" s="74">
        <f>ROUND(AVERAGE(C15:E15),0)</f>
        <v>32285</v>
      </c>
    </row>
    <row r="16" spans="1:6" x14ac:dyDescent="0.2">
      <c r="B16" t="s">
        <v>237</v>
      </c>
      <c r="C16" s="72">
        <v>26164.51</v>
      </c>
      <c r="D16" s="72">
        <v>34306.53</v>
      </c>
      <c r="E16" s="72">
        <v>34884.44</v>
      </c>
      <c r="F16" s="74">
        <f t="shared" ref="F16:F18" si="0">ROUND(AVERAGE(C16:E16),0)</f>
        <v>31785</v>
      </c>
    </row>
    <row r="17" spans="2:6" x14ac:dyDescent="0.2">
      <c r="B17" t="s">
        <v>238</v>
      </c>
      <c r="C17" s="72">
        <v>37420.080000000002</v>
      </c>
      <c r="D17" s="72">
        <v>26547.03</v>
      </c>
      <c r="E17" s="72">
        <v>25272.98</v>
      </c>
      <c r="F17" s="74">
        <f t="shared" si="0"/>
        <v>29747</v>
      </c>
    </row>
    <row r="18" spans="2:6" x14ac:dyDescent="0.2">
      <c r="B18" t="s">
        <v>239</v>
      </c>
      <c r="C18" s="72">
        <v>31893.69</v>
      </c>
      <c r="D18" s="72">
        <v>21253.08</v>
      </c>
      <c r="E18" s="72">
        <v>38817.040000000001</v>
      </c>
      <c r="F18" s="74">
        <f t="shared" si="0"/>
        <v>30655</v>
      </c>
    </row>
  </sheetData>
  <mergeCells count="1">
    <mergeCell ref="A1:E1"/>
  </mergeCells>
  <pageMargins left="0.7" right="0.7" top="0.75" bottom="0.75" header="0.3" footer="0.3"/>
  <pageSetup orientation="portrait" horizontalDpi="4294967294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1"/>
  <sheetViews>
    <sheetView zoomScale="120" zoomScaleNormal="120" workbookViewId="0">
      <selection sqref="A1:D1"/>
    </sheetView>
  </sheetViews>
  <sheetFormatPr baseColWidth="10" defaultColWidth="8.83203125" defaultRowHeight="15" x14ac:dyDescent="0.2"/>
  <sheetData>
    <row r="1" spans="1:6" ht="24" x14ac:dyDescent="0.3">
      <c r="A1" s="98" t="s">
        <v>134</v>
      </c>
      <c r="B1" s="98"/>
      <c r="C1" s="98"/>
      <c r="D1" s="98"/>
    </row>
    <row r="2" spans="1:6" x14ac:dyDescent="0.2">
      <c r="A2" s="14" t="s">
        <v>206</v>
      </c>
    </row>
    <row r="5" spans="1:6" x14ac:dyDescent="0.2">
      <c r="B5" s="56" t="s">
        <v>135</v>
      </c>
      <c r="C5" s="56" t="s">
        <v>138</v>
      </c>
      <c r="E5" s="60" t="s">
        <v>135</v>
      </c>
      <c r="F5" s="60" t="s">
        <v>138</v>
      </c>
    </row>
    <row r="6" spans="1:6" x14ac:dyDescent="0.2">
      <c r="B6" s="57" t="s">
        <v>3</v>
      </c>
      <c r="C6" s="58">
        <v>6.3500000000000001E-2</v>
      </c>
      <c r="E6" s="61" t="s">
        <v>3</v>
      </c>
      <c r="F6" s="23"/>
    </row>
    <row r="7" spans="1:6" x14ac:dyDescent="0.2">
      <c r="B7" s="57" t="s">
        <v>136</v>
      </c>
      <c r="C7" s="59">
        <v>7.0000000000000007E-2</v>
      </c>
      <c r="E7" s="11" t="s">
        <v>140</v>
      </c>
      <c r="F7" s="10"/>
    </row>
    <row r="8" spans="1:6" x14ac:dyDescent="0.2">
      <c r="B8" s="57" t="s">
        <v>137</v>
      </c>
      <c r="C8" s="59">
        <v>0</v>
      </c>
      <c r="E8" s="11" t="s">
        <v>139</v>
      </c>
      <c r="F8" s="10"/>
    </row>
    <row r="9" spans="1:6" x14ac:dyDescent="0.2">
      <c r="E9" s="11" t="s">
        <v>142</v>
      </c>
      <c r="F9" s="10"/>
    </row>
    <row r="10" spans="1:6" x14ac:dyDescent="0.2">
      <c r="E10" s="11" t="s">
        <v>136</v>
      </c>
      <c r="F10" s="10"/>
    </row>
    <row r="11" spans="1:6" x14ac:dyDescent="0.2">
      <c r="E11" s="11" t="s">
        <v>141</v>
      </c>
      <c r="F11" s="10"/>
    </row>
    <row r="14" spans="1:6" x14ac:dyDescent="0.2">
      <c r="D14" s="73" t="s">
        <v>248</v>
      </c>
    </row>
    <row r="15" spans="1:6" x14ac:dyDescent="0.2">
      <c r="E15" s="60" t="s">
        <v>135</v>
      </c>
      <c r="F15" s="60" t="s">
        <v>138</v>
      </c>
    </row>
    <row r="16" spans="1:6" x14ac:dyDescent="0.2">
      <c r="E16" s="61" t="s">
        <v>3</v>
      </c>
      <c r="F16" s="78">
        <f>IF(E16="CT",$C$6,IF(E16="RI",$C$7,$C$8))</f>
        <v>6.3500000000000001E-2</v>
      </c>
    </row>
    <row r="17" spans="5:6" x14ac:dyDescent="0.2">
      <c r="E17" s="11" t="s">
        <v>140</v>
      </c>
      <c r="F17" s="78">
        <f t="shared" ref="F17:F21" si="0">IF(E17="CT",$C$6,IF(E17="RI",$C$7,$C$8))</f>
        <v>0</v>
      </c>
    </row>
    <row r="18" spans="5:6" x14ac:dyDescent="0.2">
      <c r="E18" s="11" t="s">
        <v>139</v>
      </c>
      <c r="F18" s="78">
        <f t="shared" si="0"/>
        <v>0</v>
      </c>
    </row>
    <row r="19" spans="5:6" x14ac:dyDescent="0.2">
      <c r="E19" s="11" t="s">
        <v>142</v>
      </c>
      <c r="F19" s="78">
        <f t="shared" si="0"/>
        <v>0</v>
      </c>
    </row>
    <row r="20" spans="5:6" x14ac:dyDescent="0.2">
      <c r="E20" s="11" t="s">
        <v>136</v>
      </c>
      <c r="F20" s="78">
        <f t="shared" si="0"/>
        <v>7.0000000000000007E-2</v>
      </c>
    </row>
    <row r="21" spans="5:6" x14ac:dyDescent="0.2">
      <c r="E21" s="11" t="s">
        <v>141</v>
      </c>
      <c r="F21" s="78">
        <f t="shared" si="0"/>
        <v>0</v>
      </c>
    </row>
  </sheetData>
  <sortState xmlns:xlrd2="http://schemas.microsoft.com/office/spreadsheetml/2017/richdata2" ref="E6:F11">
    <sortCondition ref="E6"/>
  </sortState>
  <mergeCells count="1">
    <mergeCell ref="A1:D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3C71D-B5BE-438B-A8D3-7592CE272F0C}">
  <dimension ref="A1:H18"/>
  <sheetViews>
    <sheetView zoomScale="120" zoomScaleNormal="120" workbookViewId="0">
      <selection sqref="A1:C1"/>
    </sheetView>
  </sheetViews>
  <sheetFormatPr baseColWidth="10" defaultColWidth="8.83203125" defaultRowHeight="15" x14ac:dyDescent="0.2"/>
  <cols>
    <col min="1" max="1" width="3.5" customWidth="1"/>
    <col min="2" max="2" width="10.5" customWidth="1"/>
    <col min="3" max="3" width="30.5" customWidth="1"/>
    <col min="6" max="6" width="4.33203125" customWidth="1"/>
  </cols>
  <sheetData>
    <row r="1" spans="1:8" ht="24" x14ac:dyDescent="0.3">
      <c r="A1" s="98" t="s">
        <v>262</v>
      </c>
      <c r="B1" s="98"/>
      <c r="C1" s="98"/>
    </row>
    <row r="2" spans="1:8" x14ac:dyDescent="0.2">
      <c r="A2" s="14" t="s">
        <v>263</v>
      </c>
    </row>
    <row r="3" spans="1:8" x14ac:dyDescent="0.2">
      <c r="H3" s="68" t="s">
        <v>182</v>
      </c>
    </row>
    <row r="4" spans="1:8" x14ac:dyDescent="0.2">
      <c r="B4" s="13" t="s">
        <v>193</v>
      </c>
      <c r="C4" s="32"/>
      <c r="H4" s="66" t="s">
        <v>281</v>
      </c>
    </row>
    <row r="5" spans="1:8" x14ac:dyDescent="0.2">
      <c r="B5" s="13" t="s">
        <v>194</v>
      </c>
      <c r="C5" s="33"/>
      <c r="H5" s="66" t="s">
        <v>282</v>
      </c>
    </row>
    <row r="6" spans="1:8" x14ac:dyDescent="0.2">
      <c r="B6" s="13" t="s">
        <v>195</v>
      </c>
      <c r="C6" s="33"/>
      <c r="H6" s="66" t="s">
        <v>283</v>
      </c>
    </row>
    <row r="7" spans="1:8" ht="16" thickBot="1" x14ac:dyDescent="0.25">
      <c r="H7" s="66" t="s">
        <v>284</v>
      </c>
    </row>
    <row r="8" spans="1:8" ht="16" thickBot="1" x14ac:dyDescent="0.25">
      <c r="B8" s="41" t="s">
        <v>132</v>
      </c>
      <c r="C8" s="42" t="s">
        <v>7</v>
      </c>
      <c r="D8" s="42" t="s">
        <v>133</v>
      </c>
      <c r="E8" s="43" t="s">
        <v>6</v>
      </c>
      <c r="H8" s="66" t="s">
        <v>264</v>
      </c>
    </row>
    <row r="9" spans="1:8" x14ac:dyDescent="0.2">
      <c r="B9" s="34"/>
      <c r="C9" s="35"/>
      <c r="D9" s="36"/>
      <c r="E9" s="44">
        <f t="shared" ref="E9:E14" si="0">B9*D9</f>
        <v>0</v>
      </c>
      <c r="H9" s="66" t="s">
        <v>265</v>
      </c>
    </row>
    <row r="10" spans="1:8" x14ac:dyDescent="0.2">
      <c r="B10" s="34"/>
      <c r="C10" s="37"/>
      <c r="D10" s="36"/>
      <c r="E10" s="44">
        <f t="shared" si="0"/>
        <v>0</v>
      </c>
      <c r="H10" s="66" t="s">
        <v>199</v>
      </c>
    </row>
    <row r="11" spans="1:8" x14ac:dyDescent="0.2">
      <c r="B11" s="34"/>
      <c r="C11" s="37"/>
      <c r="D11" s="36"/>
      <c r="E11" s="44">
        <f t="shared" si="0"/>
        <v>0</v>
      </c>
      <c r="H11" s="66" t="s">
        <v>200</v>
      </c>
    </row>
    <row r="12" spans="1:8" x14ac:dyDescent="0.2">
      <c r="B12" s="34"/>
      <c r="C12" s="37"/>
      <c r="D12" s="36"/>
      <c r="E12" s="44">
        <f t="shared" si="0"/>
        <v>0</v>
      </c>
      <c r="H12" s="66" t="s">
        <v>201</v>
      </c>
    </row>
    <row r="13" spans="1:8" x14ac:dyDescent="0.2">
      <c r="B13" s="34"/>
      <c r="C13" s="37"/>
      <c r="D13" s="36"/>
      <c r="E13" s="44">
        <f t="shared" si="0"/>
        <v>0</v>
      </c>
      <c r="H13" s="66" t="s">
        <v>202</v>
      </c>
    </row>
    <row r="14" spans="1:8" ht="16" thickBot="1" x14ac:dyDescent="0.25">
      <c r="B14" s="38"/>
      <c r="C14" s="39"/>
      <c r="D14" s="40"/>
      <c r="E14" s="45">
        <f t="shared" si="0"/>
        <v>0</v>
      </c>
      <c r="H14" s="66" t="s">
        <v>203</v>
      </c>
    </row>
    <row r="15" spans="1:8" x14ac:dyDescent="0.2">
      <c r="C15" s="49" t="s">
        <v>196</v>
      </c>
      <c r="D15" s="50"/>
      <c r="E15" s="46">
        <f>SUM(E9:E14)</f>
        <v>0</v>
      </c>
      <c r="H15" s="66" t="s">
        <v>204</v>
      </c>
    </row>
    <row r="16" spans="1:8" x14ac:dyDescent="0.2">
      <c r="C16" s="51" t="s">
        <v>197</v>
      </c>
      <c r="D16" s="52">
        <v>6.3500000000000001E-2</v>
      </c>
      <c r="E16" s="47">
        <f>D16*E15</f>
        <v>0</v>
      </c>
    </row>
    <row r="17" spans="3:5" x14ac:dyDescent="0.2">
      <c r="C17" s="51" t="s">
        <v>198</v>
      </c>
      <c r="D17" s="53">
        <v>0.18</v>
      </c>
      <c r="E17" s="47">
        <f>D17*E15</f>
        <v>0</v>
      </c>
    </row>
    <row r="18" spans="3:5" ht="16" thickBot="1" x14ac:dyDescent="0.25">
      <c r="C18" s="54" t="s">
        <v>6</v>
      </c>
      <c r="D18" s="55"/>
      <c r="E18" s="48">
        <f>D16*E15+D17*E15</f>
        <v>0</v>
      </c>
    </row>
  </sheetData>
  <mergeCells count="1">
    <mergeCell ref="A1:C1"/>
  </mergeCells>
  <dataValidations count="1">
    <dataValidation type="whole" allowBlank="1" showInputMessage="1" showErrorMessage="1" error="Must be between 1 and 99" sqref="B9:B14" xr:uid="{8C784605-86B3-4F20-8435-EB54FF42BFF9}">
      <formula1>1</formula1>
      <formula2>99</formula2>
    </dataValidation>
  </dataValidation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8D153-BDB1-441C-9584-9A5C5D95DF5D}">
  <dimension ref="A1:C12"/>
  <sheetViews>
    <sheetView zoomScale="120" zoomScaleNormal="120" workbookViewId="0">
      <selection sqref="A1:C1"/>
    </sheetView>
  </sheetViews>
  <sheetFormatPr baseColWidth="10" defaultColWidth="8.83203125" defaultRowHeight="15" x14ac:dyDescent="0.2"/>
  <cols>
    <col min="2" max="2" width="12.5" bestFit="1" customWidth="1"/>
  </cols>
  <sheetData>
    <row r="1" spans="1:3" ht="24" x14ac:dyDescent="0.3">
      <c r="A1" s="98" t="s">
        <v>285</v>
      </c>
      <c r="B1" s="98"/>
      <c r="C1" s="98"/>
    </row>
    <row r="2" spans="1:3" x14ac:dyDescent="0.2">
      <c r="A2" s="14" t="s">
        <v>286</v>
      </c>
    </row>
    <row r="3" spans="1:3" x14ac:dyDescent="0.2">
      <c r="A3" s="14" t="s">
        <v>291</v>
      </c>
    </row>
    <row r="4" spans="1:3" x14ac:dyDescent="0.2">
      <c r="A4" s="14" t="s">
        <v>292</v>
      </c>
    </row>
    <row r="6" spans="1:3" ht="18" thickBot="1" x14ac:dyDescent="0.25">
      <c r="A6" s="83" t="s">
        <v>287</v>
      </c>
      <c r="B6" s="83"/>
    </row>
    <row r="7" spans="1:3" ht="16" thickTop="1" x14ac:dyDescent="0.2">
      <c r="A7" s="22" t="s">
        <v>288</v>
      </c>
      <c r="B7" s="22" t="s">
        <v>289</v>
      </c>
      <c r="C7" s="22" t="s">
        <v>133</v>
      </c>
    </row>
    <row r="8" spans="1:3" x14ac:dyDescent="0.2">
      <c r="A8" t="s">
        <v>168</v>
      </c>
      <c r="B8">
        <v>1.5</v>
      </c>
      <c r="C8">
        <v>3.56</v>
      </c>
    </row>
    <row r="9" spans="1:3" x14ac:dyDescent="0.2">
      <c r="A9" t="s">
        <v>160</v>
      </c>
      <c r="B9">
        <v>1.2</v>
      </c>
      <c r="C9">
        <v>2.87</v>
      </c>
    </row>
    <row r="10" spans="1:3" x14ac:dyDescent="0.2">
      <c r="A10" t="s">
        <v>175</v>
      </c>
      <c r="B10">
        <v>2</v>
      </c>
      <c r="C10">
        <v>8.56</v>
      </c>
    </row>
    <row r="11" spans="1:3" x14ac:dyDescent="0.2">
      <c r="A11" t="s">
        <v>290</v>
      </c>
      <c r="B11">
        <v>1.4</v>
      </c>
      <c r="C11">
        <v>11.43</v>
      </c>
    </row>
    <row r="12" spans="1:3" x14ac:dyDescent="0.2">
      <c r="A12" t="s">
        <v>162</v>
      </c>
      <c r="B12">
        <v>1.2</v>
      </c>
      <c r="C12">
        <v>6.79</v>
      </c>
    </row>
  </sheetData>
  <mergeCells count="1">
    <mergeCell ref="A1:C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144B8-57B5-4F20-A135-2B0B51B399B3}">
  <dimension ref="A1:G19"/>
  <sheetViews>
    <sheetView zoomScale="120" zoomScaleNormal="120" workbookViewId="0">
      <selection sqref="A1:G1"/>
    </sheetView>
  </sheetViews>
  <sheetFormatPr baseColWidth="10" defaultColWidth="8.83203125" defaultRowHeight="15" x14ac:dyDescent="0.2"/>
  <sheetData>
    <row r="1" spans="1:7" ht="24" x14ac:dyDescent="0.3">
      <c r="A1" s="97" t="s">
        <v>268</v>
      </c>
      <c r="B1" s="97"/>
      <c r="C1" s="97"/>
      <c r="D1" s="97"/>
      <c r="E1" s="97"/>
      <c r="F1" s="97"/>
      <c r="G1" s="97"/>
    </row>
    <row r="2" spans="1:7" x14ac:dyDescent="0.2">
      <c r="A2" s="14" t="s">
        <v>269</v>
      </c>
    </row>
    <row r="3" spans="1:7" x14ac:dyDescent="0.2">
      <c r="A3" s="14" t="s">
        <v>226</v>
      </c>
    </row>
    <row r="5" spans="1:7" x14ac:dyDescent="0.2">
      <c r="A5" s="31" t="s">
        <v>208</v>
      </c>
    </row>
    <row r="6" spans="1:7" x14ac:dyDescent="0.2">
      <c r="B6" s="62" t="s">
        <v>266</v>
      </c>
    </row>
    <row r="7" spans="1:7" x14ac:dyDescent="0.2">
      <c r="B7" s="62"/>
    </row>
    <row r="8" spans="1:7" x14ac:dyDescent="0.2">
      <c r="A8" s="31" t="s">
        <v>207</v>
      </c>
    </row>
    <row r="9" spans="1:7" x14ac:dyDescent="0.2">
      <c r="A9" s="31"/>
      <c r="B9" s="14" t="s">
        <v>267</v>
      </c>
    </row>
    <row r="10" spans="1:7" x14ac:dyDescent="0.2">
      <c r="B10" s="62" t="s">
        <v>326</v>
      </c>
    </row>
    <row r="12" spans="1:7" x14ac:dyDescent="0.2">
      <c r="B12" s="14" t="s">
        <v>320</v>
      </c>
    </row>
    <row r="13" spans="1:7" x14ac:dyDescent="0.2">
      <c r="B13" s="62" t="s">
        <v>324</v>
      </c>
    </row>
    <row r="16" spans="1:7" x14ac:dyDescent="0.2">
      <c r="A16" s="31" t="s">
        <v>325</v>
      </c>
    </row>
    <row r="17" spans="1:1" x14ac:dyDescent="0.2">
      <c r="A17" s="100" t="s">
        <v>327</v>
      </c>
    </row>
    <row r="18" spans="1:1" x14ac:dyDescent="0.2">
      <c r="A18" s="100" t="s">
        <v>328</v>
      </c>
    </row>
    <row r="19" spans="1:1" x14ac:dyDescent="0.2">
      <c r="A19" s="100" t="s">
        <v>329</v>
      </c>
    </row>
  </sheetData>
  <mergeCells count="1">
    <mergeCell ref="A1:G1"/>
  </mergeCells>
  <hyperlinks>
    <hyperlink ref="B6" r:id="rId1" xr:uid="{0D9254CB-AF6F-4B77-9728-682101EDDBAE}"/>
    <hyperlink ref="B13" r:id="rId2" xr:uid="{69140397-81CD-E04E-BBA9-275FDFFFC8B5}"/>
    <hyperlink ref="B10" r:id="rId3" xr:uid="{4BEA5CEF-E77F-CE49-A0ED-15CCD0B9C633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22692-E494-41AD-8110-0E348A7F533B}">
  <dimension ref="A1:L94"/>
  <sheetViews>
    <sheetView zoomScale="120" zoomScaleNormal="120" workbookViewId="0">
      <selection sqref="A1:B1"/>
    </sheetView>
  </sheetViews>
  <sheetFormatPr baseColWidth="10" defaultColWidth="8.83203125" defaultRowHeight="15" x14ac:dyDescent="0.2"/>
  <cols>
    <col min="1" max="1" width="12.5" customWidth="1"/>
    <col min="3" max="3" width="10.83203125" customWidth="1"/>
    <col min="4" max="4" width="11" customWidth="1"/>
    <col min="5" max="5" width="10.6640625" customWidth="1"/>
  </cols>
  <sheetData>
    <row r="1" spans="1:12" ht="24" x14ac:dyDescent="0.3">
      <c r="A1" s="97" t="s">
        <v>230</v>
      </c>
      <c r="B1" s="97"/>
      <c r="C1" s="77"/>
      <c r="D1" s="77"/>
    </row>
    <row r="2" spans="1:12" ht="19" x14ac:dyDescent="0.25">
      <c r="A2" s="63"/>
    </row>
    <row r="3" spans="1:12" ht="19" x14ac:dyDescent="0.25">
      <c r="A3" s="63" t="s">
        <v>209</v>
      </c>
    </row>
    <row r="4" spans="1:12" x14ac:dyDescent="0.2">
      <c r="A4" t="s">
        <v>210</v>
      </c>
      <c r="B4" s="62" t="s">
        <v>211</v>
      </c>
    </row>
    <row r="5" spans="1:12" x14ac:dyDescent="0.2">
      <c r="A5" t="s">
        <v>212</v>
      </c>
    </row>
    <row r="7" spans="1:12" x14ac:dyDescent="0.2">
      <c r="A7" s="64" t="s">
        <v>155</v>
      </c>
      <c r="B7" s="64" t="s">
        <v>213</v>
      </c>
      <c r="C7" s="64" t="s">
        <v>214</v>
      </c>
      <c r="D7" s="64" t="s">
        <v>215</v>
      </c>
      <c r="E7" s="64" t="s">
        <v>216</v>
      </c>
      <c r="F7" s="64" t="s">
        <v>217</v>
      </c>
      <c r="G7" s="64" t="s">
        <v>218</v>
      </c>
      <c r="H7" s="64" t="s">
        <v>219</v>
      </c>
      <c r="I7" s="64" t="s">
        <v>220</v>
      </c>
      <c r="J7" s="64" t="s">
        <v>108</v>
      </c>
      <c r="L7" s="65" t="s">
        <v>182</v>
      </c>
    </row>
    <row r="8" spans="1:12" x14ac:dyDescent="0.2">
      <c r="A8" s="30">
        <v>43466</v>
      </c>
      <c r="B8">
        <v>0.06</v>
      </c>
      <c r="C8">
        <v>0</v>
      </c>
      <c r="D8">
        <v>58</v>
      </c>
      <c r="E8">
        <v>39</v>
      </c>
      <c r="F8">
        <v>1</v>
      </c>
      <c r="I8">
        <v>1</v>
      </c>
      <c r="J8" t="s">
        <v>227</v>
      </c>
      <c r="L8" s="66" t="s">
        <v>221</v>
      </c>
    </row>
    <row r="9" spans="1:12" x14ac:dyDescent="0.2">
      <c r="A9" s="30">
        <v>43467</v>
      </c>
      <c r="B9">
        <v>0</v>
      </c>
      <c r="C9">
        <v>0</v>
      </c>
      <c r="D9">
        <v>40</v>
      </c>
      <c r="E9">
        <v>35</v>
      </c>
      <c r="I9" t="s">
        <v>227</v>
      </c>
      <c r="J9" t="s">
        <v>227</v>
      </c>
      <c r="L9" s="67" t="s">
        <v>222</v>
      </c>
    </row>
    <row r="10" spans="1:12" x14ac:dyDescent="0.2">
      <c r="A10" s="30">
        <v>43468</v>
      </c>
      <c r="B10">
        <v>0</v>
      </c>
      <c r="C10">
        <v>0</v>
      </c>
      <c r="D10">
        <v>44</v>
      </c>
      <c r="E10">
        <v>37</v>
      </c>
      <c r="I10" t="s">
        <v>227</v>
      </c>
      <c r="J10" t="s">
        <v>227</v>
      </c>
      <c r="L10" s="67" t="s">
        <v>223</v>
      </c>
    </row>
    <row r="11" spans="1:12" x14ac:dyDescent="0.2">
      <c r="A11" s="30">
        <v>43469</v>
      </c>
      <c r="B11">
        <v>0</v>
      </c>
      <c r="C11">
        <v>0</v>
      </c>
      <c r="D11">
        <v>47</v>
      </c>
      <c r="E11">
        <v>35</v>
      </c>
      <c r="I11" t="s">
        <v>227</v>
      </c>
      <c r="J11" t="s">
        <v>227</v>
      </c>
      <c r="L11" s="67" t="s">
        <v>224</v>
      </c>
    </row>
    <row r="12" spans="1:12" x14ac:dyDescent="0.2">
      <c r="A12" s="30">
        <v>43470</v>
      </c>
      <c r="B12">
        <v>0.5</v>
      </c>
      <c r="C12">
        <v>0</v>
      </c>
      <c r="D12">
        <v>47</v>
      </c>
      <c r="E12">
        <v>41</v>
      </c>
      <c r="F12">
        <v>1</v>
      </c>
      <c r="I12">
        <v>1</v>
      </c>
      <c r="J12" t="s">
        <v>227</v>
      </c>
      <c r="L12" s="67" t="s">
        <v>225</v>
      </c>
    </row>
    <row r="13" spans="1:12" x14ac:dyDescent="0.2">
      <c r="A13" s="30">
        <v>43471</v>
      </c>
      <c r="B13">
        <v>0</v>
      </c>
      <c r="C13">
        <v>0</v>
      </c>
      <c r="D13">
        <v>49</v>
      </c>
      <c r="E13">
        <v>31</v>
      </c>
      <c r="I13" t="s">
        <v>227</v>
      </c>
      <c r="J13" t="s">
        <v>227</v>
      </c>
    </row>
    <row r="14" spans="1:12" x14ac:dyDescent="0.2">
      <c r="A14" s="30">
        <v>43472</v>
      </c>
      <c r="B14">
        <v>0</v>
      </c>
      <c r="C14">
        <v>0</v>
      </c>
      <c r="D14">
        <v>34</v>
      </c>
      <c r="E14">
        <v>25</v>
      </c>
      <c r="I14" t="s">
        <v>227</v>
      </c>
      <c r="J14" t="s">
        <v>227</v>
      </c>
    </row>
    <row r="15" spans="1:12" x14ac:dyDescent="0.2">
      <c r="A15" s="30">
        <v>43473</v>
      </c>
      <c r="B15">
        <v>0.17</v>
      </c>
      <c r="C15">
        <v>0</v>
      </c>
      <c r="D15">
        <v>45</v>
      </c>
      <c r="E15">
        <v>34</v>
      </c>
      <c r="F15">
        <v>1</v>
      </c>
      <c r="I15">
        <v>1</v>
      </c>
      <c r="J15" t="s">
        <v>227</v>
      </c>
    </row>
    <row r="16" spans="1:12" x14ac:dyDescent="0.2">
      <c r="A16" s="30">
        <v>43474</v>
      </c>
      <c r="B16">
        <v>0.06</v>
      </c>
      <c r="C16">
        <v>0</v>
      </c>
      <c r="D16">
        <v>45</v>
      </c>
      <c r="E16">
        <v>34</v>
      </c>
      <c r="F16">
        <v>1</v>
      </c>
      <c r="I16">
        <v>1</v>
      </c>
      <c r="J16" t="s">
        <v>227</v>
      </c>
    </row>
    <row r="17" spans="1:10" x14ac:dyDescent="0.2">
      <c r="A17" s="30">
        <v>43475</v>
      </c>
      <c r="B17">
        <v>0</v>
      </c>
      <c r="C17">
        <v>0</v>
      </c>
      <c r="D17">
        <v>34</v>
      </c>
      <c r="E17">
        <v>28</v>
      </c>
      <c r="I17" t="s">
        <v>227</v>
      </c>
      <c r="J17" t="s">
        <v>227</v>
      </c>
    </row>
    <row r="18" spans="1:10" x14ac:dyDescent="0.2">
      <c r="A18" s="30">
        <v>43476</v>
      </c>
      <c r="B18">
        <v>0</v>
      </c>
      <c r="C18">
        <v>0</v>
      </c>
      <c r="D18">
        <v>30</v>
      </c>
      <c r="E18">
        <v>21</v>
      </c>
      <c r="I18" t="s">
        <v>227</v>
      </c>
      <c r="J18" t="s">
        <v>227</v>
      </c>
    </row>
    <row r="19" spans="1:10" x14ac:dyDescent="0.2">
      <c r="A19" s="30">
        <v>43477</v>
      </c>
      <c r="B19">
        <v>0</v>
      </c>
      <c r="C19">
        <v>0</v>
      </c>
      <c r="D19">
        <v>34</v>
      </c>
      <c r="E19">
        <v>20</v>
      </c>
      <c r="I19" t="s">
        <v>227</v>
      </c>
      <c r="J19" t="s">
        <v>227</v>
      </c>
    </row>
    <row r="20" spans="1:10" x14ac:dyDescent="0.2">
      <c r="A20" s="30">
        <v>43478</v>
      </c>
      <c r="B20">
        <v>0</v>
      </c>
      <c r="C20">
        <v>0</v>
      </c>
      <c r="D20">
        <v>33</v>
      </c>
      <c r="E20">
        <v>25</v>
      </c>
      <c r="I20" t="s">
        <v>227</v>
      </c>
      <c r="J20" t="s">
        <v>227</v>
      </c>
    </row>
    <row r="21" spans="1:10" x14ac:dyDescent="0.2">
      <c r="A21" s="30">
        <v>43479</v>
      </c>
      <c r="B21">
        <v>0</v>
      </c>
      <c r="C21">
        <v>0</v>
      </c>
      <c r="D21">
        <v>32</v>
      </c>
      <c r="E21">
        <v>22</v>
      </c>
      <c r="I21" t="s">
        <v>227</v>
      </c>
      <c r="J21" t="s">
        <v>227</v>
      </c>
    </row>
    <row r="22" spans="1:10" x14ac:dyDescent="0.2">
      <c r="A22" s="30">
        <v>43480</v>
      </c>
      <c r="B22">
        <v>0</v>
      </c>
      <c r="C22">
        <v>0</v>
      </c>
      <c r="D22">
        <v>36</v>
      </c>
      <c r="E22">
        <v>25</v>
      </c>
      <c r="I22" t="s">
        <v>227</v>
      </c>
      <c r="J22" t="s">
        <v>227</v>
      </c>
    </row>
    <row r="23" spans="1:10" x14ac:dyDescent="0.2">
      <c r="A23" s="30">
        <v>43481</v>
      </c>
      <c r="B23">
        <v>0</v>
      </c>
      <c r="C23">
        <v>0</v>
      </c>
      <c r="D23">
        <v>39</v>
      </c>
      <c r="E23">
        <v>30</v>
      </c>
      <c r="H23">
        <v>1</v>
      </c>
      <c r="I23" t="s">
        <v>227</v>
      </c>
      <c r="J23" t="s">
        <v>227</v>
      </c>
    </row>
    <row r="24" spans="1:10" x14ac:dyDescent="0.2">
      <c r="A24" s="30">
        <v>43482</v>
      </c>
      <c r="B24">
        <v>0</v>
      </c>
      <c r="C24">
        <v>0</v>
      </c>
      <c r="D24">
        <v>33</v>
      </c>
      <c r="E24">
        <v>24</v>
      </c>
      <c r="I24" t="s">
        <v>227</v>
      </c>
      <c r="J24" t="s">
        <v>227</v>
      </c>
    </row>
    <row r="25" spans="1:10" x14ac:dyDescent="0.2">
      <c r="A25" s="30">
        <v>43483</v>
      </c>
      <c r="B25">
        <v>0.05</v>
      </c>
      <c r="C25">
        <v>0.5</v>
      </c>
      <c r="D25">
        <v>39</v>
      </c>
      <c r="E25">
        <v>29</v>
      </c>
      <c r="F25">
        <v>1</v>
      </c>
      <c r="H25">
        <v>1</v>
      </c>
      <c r="I25">
        <v>1</v>
      </c>
      <c r="J25">
        <v>1</v>
      </c>
    </row>
    <row r="26" spans="1:10" x14ac:dyDescent="0.2">
      <c r="A26" s="30">
        <v>43484</v>
      </c>
      <c r="B26">
        <v>0.28999999999999998</v>
      </c>
      <c r="C26">
        <v>0.2</v>
      </c>
      <c r="D26">
        <v>37</v>
      </c>
      <c r="E26">
        <v>32</v>
      </c>
      <c r="F26">
        <v>1</v>
      </c>
      <c r="I26">
        <v>1</v>
      </c>
      <c r="J26">
        <v>1</v>
      </c>
    </row>
    <row r="27" spans="1:10" x14ac:dyDescent="0.2">
      <c r="A27" s="30">
        <v>43485</v>
      </c>
      <c r="B27">
        <v>0.88</v>
      </c>
      <c r="C27">
        <v>0</v>
      </c>
      <c r="D27">
        <v>42</v>
      </c>
      <c r="E27">
        <v>14</v>
      </c>
      <c r="F27">
        <v>1</v>
      </c>
      <c r="I27">
        <v>1</v>
      </c>
      <c r="J27" t="s">
        <v>227</v>
      </c>
    </row>
    <row r="28" spans="1:10" x14ac:dyDescent="0.2">
      <c r="A28" s="30">
        <v>43486</v>
      </c>
      <c r="B28">
        <v>0</v>
      </c>
      <c r="C28">
        <v>0</v>
      </c>
      <c r="D28">
        <v>14</v>
      </c>
      <c r="E28">
        <v>4</v>
      </c>
      <c r="I28" t="s">
        <v>227</v>
      </c>
      <c r="J28" t="s">
        <v>227</v>
      </c>
    </row>
    <row r="29" spans="1:10" x14ac:dyDescent="0.2">
      <c r="A29" s="30">
        <v>43487</v>
      </c>
      <c r="B29">
        <v>0</v>
      </c>
      <c r="C29">
        <v>0</v>
      </c>
      <c r="D29">
        <v>31</v>
      </c>
      <c r="E29">
        <v>13</v>
      </c>
      <c r="I29" t="s">
        <v>227</v>
      </c>
      <c r="J29" t="s">
        <v>227</v>
      </c>
    </row>
    <row r="30" spans="1:10" x14ac:dyDescent="0.2">
      <c r="A30" s="30">
        <v>43488</v>
      </c>
      <c r="B30">
        <v>0</v>
      </c>
      <c r="C30">
        <v>0</v>
      </c>
      <c r="D30">
        <v>52</v>
      </c>
      <c r="E30">
        <v>31</v>
      </c>
      <c r="I30" t="s">
        <v>227</v>
      </c>
      <c r="J30" t="s">
        <v>227</v>
      </c>
    </row>
    <row r="31" spans="1:10" x14ac:dyDescent="0.2">
      <c r="A31" s="30">
        <v>43489</v>
      </c>
      <c r="B31">
        <v>1.33</v>
      </c>
      <c r="C31">
        <v>0</v>
      </c>
      <c r="D31">
        <v>59</v>
      </c>
      <c r="E31">
        <v>35</v>
      </c>
      <c r="F31">
        <v>1</v>
      </c>
      <c r="I31">
        <v>1</v>
      </c>
      <c r="J31" t="s">
        <v>227</v>
      </c>
    </row>
    <row r="32" spans="1:10" x14ac:dyDescent="0.2">
      <c r="A32" s="30">
        <v>43490</v>
      </c>
      <c r="B32">
        <v>0</v>
      </c>
      <c r="C32">
        <v>0</v>
      </c>
      <c r="D32">
        <v>40</v>
      </c>
      <c r="E32">
        <v>28</v>
      </c>
      <c r="I32" t="s">
        <v>227</v>
      </c>
      <c r="J32" t="s">
        <v>227</v>
      </c>
    </row>
    <row r="33" spans="1:10" x14ac:dyDescent="0.2">
      <c r="A33" s="30">
        <v>43491</v>
      </c>
      <c r="B33">
        <v>0</v>
      </c>
      <c r="C33">
        <v>0</v>
      </c>
      <c r="D33">
        <v>35</v>
      </c>
      <c r="E33">
        <v>24</v>
      </c>
      <c r="I33" t="s">
        <v>227</v>
      </c>
      <c r="J33" t="s">
        <v>227</v>
      </c>
    </row>
    <row r="34" spans="1:10" x14ac:dyDescent="0.2">
      <c r="A34" s="30">
        <v>43492</v>
      </c>
      <c r="B34">
        <v>0</v>
      </c>
      <c r="C34">
        <v>0</v>
      </c>
      <c r="D34">
        <v>49</v>
      </c>
      <c r="E34">
        <v>32</v>
      </c>
      <c r="I34" t="s">
        <v>227</v>
      </c>
      <c r="J34" t="s">
        <v>227</v>
      </c>
    </row>
    <row r="35" spans="1:10" x14ac:dyDescent="0.2">
      <c r="A35" s="30">
        <v>43493</v>
      </c>
      <c r="B35">
        <v>0</v>
      </c>
      <c r="C35">
        <v>0</v>
      </c>
      <c r="D35">
        <v>38</v>
      </c>
      <c r="E35">
        <v>25</v>
      </c>
      <c r="I35" t="s">
        <v>227</v>
      </c>
      <c r="J35" t="s">
        <v>227</v>
      </c>
    </row>
    <row r="36" spans="1:10" x14ac:dyDescent="0.2">
      <c r="A36" s="30">
        <v>43494</v>
      </c>
      <c r="B36">
        <v>0.23</v>
      </c>
      <c r="C36">
        <v>0</v>
      </c>
      <c r="D36">
        <v>43</v>
      </c>
      <c r="E36">
        <v>25</v>
      </c>
      <c r="F36">
        <v>1</v>
      </c>
      <c r="I36">
        <v>1</v>
      </c>
      <c r="J36" t="s">
        <v>227</v>
      </c>
    </row>
    <row r="37" spans="1:10" x14ac:dyDescent="0.2">
      <c r="A37" s="30">
        <v>43495</v>
      </c>
      <c r="B37">
        <v>0.01</v>
      </c>
      <c r="C37">
        <v>0.4</v>
      </c>
      <c r="D37">
        <v>35</v>
      </c>
      <c r="E37">
        <v>6</v>
      </c>
      <c r="F37">
        <v>1</v>
      </c>
      <c r="I37">
        <v>1</v>
      </c>
      <c r="J37">
        <v>1</v>
      </c>
    </row>
    <row r="38" spans="1:10" x14ac:dyDescent="0.2">
      <c r="A38" s="30">
        <v>43496</v>
      </c>
      <c r="B38">
        <v>0</v>
      </c>
      <c r="C38">
        <v>0</v>
      </c>
      <c r="D38">
        <v>16</v>
      </c>
      <c r="E38">
        <v>2</v>
      </c>
      <c r="I38" t="s">
        <v>227</v>
      </c>
      <c r="J38" t="s">
        <v>227</v>
      </c>
    </row>
    <row r="39" spans="1:10" x14ac:dyDescent="0.2">
      <c r="A39" s="30">
        <v>43497</v>
      </c>
      <c r="B39">
        <v>0</v>
      </c>
      <c r="C39">
        <v>0</v>
      </c>
      <c r="D39">
        <v>21</v>
      </c>
      <c r="E39">
        <v>11</v>
      </c>
      <c r="I39" t="s">
        <v>227</v>
      </c>
      <c r="J39" t="s">
        <v>227</v>
      </c>
    </row>
    <row r="40" spans="1:10" x14ac:dyDescent="0.2">
      <c r="A40" s="30">
        <v>43498</v>
      </c>
      <c r="B40">
        <v>0</v>
      </c>
      <c r="C40">
        <v>0</v>
      </c>
      <c r="D40">
        <v>34</v>
      </c>
      <c r="E40">
        <v>16</v>
      </c>
      <c r="I40" t="s">
        <v>227</v>
      </c>
      <c r="J40" t="s">
        <v>227</v>
      </c>
    </row>
    <row r="41" spans="1:10" x14ac:dyDescent="0.2">
      <c r="A41" s="30">
        <v>43499</v>
      </c>
      <c r="B41">
        <v>0</v>
      </c>
      <c r="C41">
        <v>0</v>
      </c>
      <c r="D41">
        <v>53</v>
      </c>
      <c r="E41">
        <v>33</v>
      </c>
      <c r="H41">
        <v>1</v>
      </c>
      <c r="I41" t="s">
        <v>227</v>
      </c>
      <c r="J41" t="s">
        <v>227</v>
      </c>
    </row>
    <row r="42" spans="1:10" x14ac:dyDescent="0.2">
      <c r="A42" s="30">
        <v>43500</v>
      </c>
      <c r="B42">
        <v>0</v>
      </c>
      <c r="C42">
        <v>0</v>
      </c>
      <c r="D42">
        <v>61</v>
      </c>
      <c r="E42">
        <v>41</v>
      </c>
      <c r="I42" t="s">
        <v>227</v>
      </c>
      <c r="J42" t="s">
        <v>227</v>
      </c>
    </row>
    <row r="43" spans="1:10" x14ac:dyDescent="0.2">
      <c r="A43" s="30">
        <v>43501</v>
      </c>
      <c r="B43">
        <v>0</v>
      </c>
      <c r="C43">
        <v>0</v>
      </c>
      <c r="D43">
        <v>65</v>
      </c>
      <c r="E43">
        <v>44</v>
      </c>
      <c r="I43" t="s">
        <v>227</v>
      </c>
      <c r="J43" t="s">
        <v>227</v>
      </c>
    </row>
    <row r="44" spans="1:10" x14ac:dyDescent="0.2">
      <c r="A44" s="30">
        <v>43502</v>
      </c>
      <c r="B44">
        <v>0.45</v>
      </c>
      <c r="C44">
        <v>0</v>
      </c>
      <c r="D44">
        <v>46</v>
      </c>
      <c r="E44">
        <v>35</v>
      </c>
      <c r="F44">
        <v>1</v>
      </c>
      <c r="I44">
        <v>1</v>
      </c>
      <c r="J44" t="s">
        <v>227</v>
      </c>
    </row>
    <row r="45" spans="1:10" x14ac:dyDescent="0.2">
      <c r="A45" s="30">
        <v>43503</v>
      </c>
      <c r="B45">
        <v>7.0000000000000007E-2</v>
      </c>
      <c r="C45">
        <v>0</v>
      </c>
      <c r="D45">
        <v>44</v>
      </c>
      <c r="E45">
        <v>39</v>
      </c>
      <c r="F45">
        <v>1</v>
      </c>
      <c r="I45">
        <v>1</v>
      </c>
      <c r="J45" t="s">
        <v>227</v>
      </c>
    </row>
    <row r="46" spans="1:10" x14ac:dyDescent="0.2">
      <c r="A46" s="30">
        <v>43504</v>
      </c>
      <c r="B46">
        <v>0.37</v>
      </c>
      <c r="C46">
        <v>0</v>
      </c>
      <c r="D46">
        <v>55</v>
      </c>
      <c r="E46">
        <v>32</v>
      </c>
      <c r="F46">
        <v>1</v>
      </c>
      <c r="I46">
        <v>1</v>
      </c>
      <c r="J46" t="s">
        <v>227</v>
      </c>
    </row>
    <row r="47" spans="1:10" x14ac:dyDescent="0.2">
      <c r="A47" s="30">
        <v>43505</v>
      </c>
      <c r="B47">
        <v>0</v>
      </c>
      <c r="C47">
        <v>0</v>
      </c>
      <c r="D47">
        <v>32</v>
      </c>
      <c r="E47">
        <v>23</v>
      </c>
      <c r="I47" t="s">
        <v>227</v>
      </c>
      <c r="J47" t="s">
        <v>227</v>
      </c>
    </row>
    <row r="48" spans="1:10" x14ac:dyDescent="0.2">
      <c r="A48" s="30">
        <v>43506</v>
      </c>
      <c r="B48">
        <v>0</v>
      </c>
      <c r="C48">
        <v>0</v>
      </c>
      <c r="D48">
        <v>35</v>
      </c>
      <c r="E48">
        <v>23</v>
      </c>
      <c r="I48" t="s">
        <v>227</v>
      </c>
      <c r="J48" t="s">
        <v>227</v>
      </c>
    </row>
    <row r="49" spans="1:10" x14ac:dyDescent="0.2">
      <c r="A49" s="30">
        <v>43507</v>
      </c>
      <c r="B49">
        <v>0</v>
      </c>
      <c r="C49">
        <v>0</v>
      </c>
      <c r="D49">
        <v>38</v>
      </c>
      <c r="E49">
        <v>30</v>
      </c>
      <c r="I49" t="s">
        <v>227</v>
      </c>
      <c r="J49" t="s">
        <v>227</v>
      </c>
    </row>
    <row r="50" spans="1:10" x14ac:dyDescent="0.2">
      <c r="A50" s="30">
        <v>43508</v>
      </c>
      <c r="B50">
        <v>0.75</v>
      </c>
      <c r="C50">
        <v>1.2</v>
      </c>
      <c r="D50">
        <v>36</v>
      </c>
      <c r="E50">
        <v>26</v>
      </c>
      <c r="F50">
        <v>1</v>
      </c>
      <c r="I50">
        <v>1</v>
      </c>
      <c r="J50">
        <v>1</v>
      </c>
    </row>
    <row r="51" spans="1:10" x14ac:dyDescent="0.2">
      <c r="A51" s="30">
        <v>43509</v>
      </c>
      <c r="B51">
        <v>0.08</v>
      </c>
      <c r="C51">
        <v>0</v>
      </c>
      <c r="D51">
        <v>41</v>
      </c>
      <c r="E51">
        <v>33</v>
      </c>
      <c r="F51">
        <v>1</v>
      </c>
      <c r="I51">
        <v>1</v>
      </c>
      <c r="J51" t="s">
        <v>227</v>
      </c>
    </row>
    <row r="52" spans="1:10" x14ac:dyDescent="0.2">
      <c r="A52" s="30">
        <v>43510</v>
      </c>
      <c r="B52">
        <v>0</v>
      </c>
      <c r="C52">
        <v>0</v>
      </c>
      <c r="D52">
        <v>46</v>
      </c>
      <c r="E52">
        <v>33</v>
      </c>
      <c r="I52" t="s">
        <v>227</v>
      </c>
      <c r="J52" t="s">
        <v>227</v>
      </c>
    </row>
    <row r="53" spans="1:10" x14ac:dyDescent="0.2">
      <c r="A53" s="30">
        <v>43511</v>
      </c>
      <c r="B53">
        <v>0</v>
      </c>
      <c r="C53">
        <v>0</v>
      </c>
      <c r="D53">
        <v>59</v>
      </c>
      <c r="E53">
        <v>42</v>
      </c>
      <c r="I53" t="s">
        <v>227</v>
      </c>
      <c r="J53" t="s">
        <v>227</v>
      </c>
    </row>
    <row r="54" spans="1:10" x14ac:dyDescent="0.2">
      <c r="A54" s="30">
        <v>43512</v>
      </c>
      <c r="B54">
        <v>0</v>
      </c>
      <c r="C54">
        <v>0</v>
      </c>
      <c r="D54">
        <v>47</v>
      </c>
      <c r="E54">
        <v>32</v>
      </c>
      <c r="I54" t="s">
        <v>227</v>
      </c>
      <c r="J54" t="s">
        <v>227</v>
      </c>
    </row>
    <row r="55" spans="1:10" x14ac:dyDescent="0.2">
      <c r="A55" s="30">
        <v>43513</v>
      </c>
      <c r="B55">
        <v>0.04</v>
      </c>
      <c r="C55">
        <v>0</v>
      </c>
      <c r="D55">
        <v>38</v>
      </c>
      <c r="E55">
        <v>26</v>
      </c>
      <c r="F55">
        <v>1</v>
      </c>
      <c r="I55">
        <v>1</v>
      </c>
      <c r="J55" t="s">
        <v>227</v>
      </c>
    </row>
    <row r="56" spans="1:10" x14ac:dyDescent="0.2">
      <c r="A56" s="30">
        <v>43514</v>
      </c>
      <c r="B56">
        <v>0.09</v>
      </c>
      <c r="C56">
        <v>0</v>
      </c>
      <c r="D56">
        <v>42</v>
      </c>
      <c r="E56">
        <v>26</v>
      </c>
      <c r="F56">
        <v>1</v>
      </c>
      <c r="I56">
        <v>1</v>
      </c>
      <c r="J56" t="s">
        <v>227</v>
      </c>
    </row>
    <row r="57" spans="1:10" x14ac:dyDescent="0.2">
      <c r="A57" s="30">
        <v>43515</v>
      </c>
      <c r="B57">
        <v>0</v>
      </c>
      <c r="C57">
        <v>0</v>
      </c>
      <c r="D57">
        <v>36</v>
      </c>
      <c r="E57">
        <v>23</v>
      </c>
      <c r="I57" t="s">
        <v>227</v>
      </c>
      <c r="J57" t="s">
        <v>227</v>
      </c>
    </row>
    <row r="58" spans="1:10" x14ac:dyDescent="0.2">
      <c r="A58" s="30">
        <v>43516</v>
      </c>
      <c r="B58">
        <v>0.56999999999999995</v>
      </c>
      <c r="C58">
        <v>1.3</v>
      </c>
      <c r="D58">
        <v>33</v>
      </c>
      <c r="E58">
        <v>26</v>
      </c>
      <c r="F58">
        <v>1</v>
      </c>
      <c r="G58">
        <v>1</v>
      </c>
      <c r="I58">
        <v>1</v>
      </c>
      <c r="J58">
        <v>1</v>
      </c>
    </row>
    <row r="59" spans="1:10" x14ac:dyDescent="0.2">
      <c r="A59" s="30">
        <v>43517</v>
      </c>
      <c r="B59">
        <v>0.1</v>
      </c>
      <c r="C59">
        <v>0</v>
      </c>
      <c r="D59">
        <v>52</v>
      </c>
      <c r="E59">
        <v>33</v>
      </c>
      <c r="F59">
        <v>1</v>
      </c>
      <c r="I59">
        <v>1</v>
      </c>
      <c r="J59" t="s">
        <v>227</v>
      </c>
    </row>
    <row r="60" spans="1:10" x14ac:dyDescent="0.2">
      <c r="A60" s="30">
        <v>43518</v>
      </c>
      <c r="B60">
        <v>0</v>
      </c>
      <c r="C60">
        <v>0</v>
      </c>
      <c r="D60">
        <v>44</v>
      </c>
      <c r="E60">
        <v>36</v>
      </c>
      <c r="I60" t="s">
        <v>227</v>
      </c>
      <c r="J60" t="s">
        <v>227</v>
      </c>
    </row>
    <row r="61" spans="1:10" x14ac:dyDescent="0.2">
      <c r="A61" s="30">
        <v>43519</v>
      </c>
      <c r="B61">
        <v>0.01</v>
      </c>
      <c r="C61">
        <v>0</v>
      </c>
      <c r="D61">
        <v>42</v>
      </c>
      <c r="E61">
        <v>32</v>
      </c>
      <c r="F61">
        <v>1</v>
      </c>
      <c r="I61">
        <v>1</v>
      </c>
      <c r="J61" t="s">
        <v>227</v>
      </c>
    </row>
    <row r="62" spans="1:10" x14ac:dyDescent="0.2">
      <c r="A62" s="30">
        <v>43520</v>
      </c>
      <c r="B62">
        <v>0.57999999999999996</v>
      </c>
      <c r="C62">
        <v>0</v>
      </c>
      <c r="D62">
        <v>47</v>
      </c>
      <c r="E62">
        <v>36</v>
      </c>
      <c r="F62">
        <v>1</v>
      </c>
      <c r="I62">
        <v>1</v>
      </c>
      <c r="J62" t="s">
        <v>227</v>
      </c>
    </row>
    <row r="63" spans="1:10" x14ac:dyDescent="0.2">
      <c r="A63" s="30">
        <v>43521</v>
      </c>
      <c r="B63">
        <v>0</v>
      </c>
      <c r="C63">
        <v>0</v>
      </c>
      <c r="D63">
        <v>43</v>
      </c>
      <c r="E63">
        <v>28</v>
      </c>
      <c r="I63" t="s">
        <v>227</v>
      </c>
      <c r="J63" t="s">
        <v>227</v>
      </c>
    </row>
    <row r="64" spans="1:10" x14ac:dyDescent="0.2">
      <c r="A64" s="30">
        <v>43522</v>
      </c>
      <c r="B64">
        <v>0</v>
      </c>
      <c r="C64">
        <v>0</v>
      </c>
      <c r="D64">
        <v>36</v>
      </c>
      <c r="E64">
        <v>25</v>
      </c>
      <c r="I64" t="s">
        <v>227</v>
      </c>
      <c r="J64" t="s">
        <v>227</v>
      </c>
    </row>
    <row r="65" spans="1:10" x14ac:dyDescent="0.2">
      <c r="A65" s="30">
        <v>43523</v>
      </c>
      <c r="B65">
        <v>0</v>
      </c>
      <c r="C65">
        <v>0</v>
      </c>
      <c r="D65">
        <v>31</v>
      </c>
      <c r="E65">
        <v>23</v>
      </c>
      <c r="I65" t="s">
        <v>227</v>
      </c>
      <c r="J65" t="s">
        <v>227</v>
      </c>
    </row>
    <row r="66" spans="1:10" x14ac:dyDescent="0.2">
      <c r="A66" s="30">
        <v>43524</v>
      </c>
      <c r="B66">
        <v>0.03</v>
      </c>
      <c r="C66">
        <v>0.1</v>
      </c>
      <c r="D66">
        <v>37</v>
      </c>
      <c r="E66">
        <v>27</v>
      </c>
      <c r="F66">
        <v>1</v>
      </c>
      <c r="I66">
        <v>1</v>
      </c>
      <c r="J66">
        <v>1</v>
      </c>
    </row>
    <row r="67" spans="1:10" x14ac:dyDescent="0.2">
      <c r="A67" s="30">
        <v>43525</v>
      </c>
      <c r="B67">
        <v>0.11</v>
      </c>
      <c r="C67">
        <v>1.4</v>
      </c>
      <c r="D67">
        <v>35</v>
      </c>
      <c r="E67">
        <v>26</v>
      </c>
      <c r="F67">
        <v>1</v>
      </c>
      <c r="G67">
        <v>1</v>
      </c>
      <c r="H67">
        <v>1</v>
      </c>
      <c r="I67">
        <v>1</v>
      </c>
      <c r="J67">
        <v>1</v>
      </c>
    </row>
    <row r="68" spans="1:10" x14ac:dyDescent="0.2">
      <c r="A68" s="30">
        <v>43526</v>
      </c>
      <c r="B68">
        <v>0.53</v>
      </c>
      <c r="C68">
        <v>4</v>
      </c>
      <c r="D68">
        <v>41</v>
      </c>
      <c r="E68">
        <v>31</v>
      </c>
      <c r="F68">
        <v>1</v>
      </c>
      <c r="H68">
        <v>1</v>
      </c>
      <c r="I68">
        <v>1</v>
      </c>
      <c r="J68">
        <v>1</v>
      </c>
    </row>
    <row r="69" spans="1:10" x14ac:dyDescent="0.2">
      <c r="A69" s="30">
        <v>43527</v>
      </c>
      <c r="B69">
        <v>0.52</v>
      </c>
      <c r="C69">
        <v>3</v>
      </c>
      <c r="D69">
        <v>42</v>
      </c>
      <c r="E69">
        <v>33</v>
      </c>
      <c r="F69">
        <v>1</v>
      </c>
      <c r="G69">
        <v>1</v>
      </c>
      <c r="I69">
        <v>1</v>
      </c>
      <c r="J69">
        <v>1</v>
      </c>
    </row>
    <row r="70" spans="1:10" x14ac:dyDescent="0.2">
      <c r="A70" s="30">
        <v>43528</v>
      </c>
      <c r="B70">
        <v>0.28999999999999998</v>
      </c>
      <c r="C70">
        <v>2</v>
      </c>
      <c r="D70">
        <v>38</v>
      </c>
      <c r="E70">
        <v>28</v>
      </c>
      <c r="F70">
        <v>1</v>
      </c>
      <c r="G70">
        <v>1</v>
      </c>
      <c r="I70">
        <v>1</v>
      </c>
      <c r="J70">
        <v>1</v>
      </c>
    </row>
    <row r="71" spans="1:10" x14ac:dyDescent="0.2">
      <c r="A71" s="30">
        <v>43529</v>
      </c>
      <c r="B71">
        <v>0</v>
      </c>
      <c r="C71">
        <v>0</v>
      </c>
      <c r="D71">
        <v>32</v>
      </c>
      <c r="E71">
        <v>20</v>
      </c>
      <c r="I71" t="s">
        <v>227</v>
      </c>
      <c r="J71" t="s">
        <v>227</v>
      </c>
    </row>
    <row r="72" spans="1:10" x14ac:dyDescent="0.2">
      <c r="A72" s="30">
        <v>43530</v>
      </c>
      <c r="B72">
        <v>0</v>
      </c>
      <c r="C72">
        <v>0</v>
      </c>
      <c r="D72">
        <v>26</v>
      </c>
      <c r="E72">
        <v>19</v>
      </c>
      <c r="I72" t="s">
        <v>227</v>
      </c>
      <c r="J72" t="s">
        <v>227</v>
      </c>
    </row>
    <row r="73" spans="1:10" x14ac:dyDescent="0.2">
      <c r="A73" s="30">
        <v>43531</v>
      </c>
      <c r="B73">
        <v>0</v>
      </c>
      <c r="C73">
        <v>0</v>
      </c>
      <c r="D73">
        <v>32</v>
      </c>
      <c r="E73">
        <v>18</v>
      </c>
      <c r="I73" t="s">
        <v>227</v>
      </c>
      <c r="J73" t="s">
        <v>227</v>
      </c>
    </row>
    <row r="74" spans="1:10" x14ac:dyDescent="0.2">
      <c r="A74" s="30">
        <v>43532</v>
      </c>
      <c r="B74">
        <v>0</v>
      </c>
      <c r="C74">
        <v>0</v>
      </c>
      <c r="D74">
        <v>39</v>
      </c>
      <c r="E74">
        <v>24</v>
      </c>
      <c r="I74" t="s">
        <v>227</v>
      </c>
      <c r="J74" t="s">
        <v>227</v>
      </c>
    </row>
    <row r="75" spans="1:10" x14ac:dyDescent="0.2">
      <c r="A75" s="30">
        <v>43533</v>
      </c>
      <c r="B75">
        <v>0</v>
      </c>
      <c r="C75">
        <v>0</v>
      </c>
      <c r="D75">
        <v>49</v>
      </c>
      <c r="E75">
        <v>34</v>
      </c>
      <c r="I75" t="s">
        <v>227</v>
      </c>
      <c r="J75" t="s">
        <v>227</v>
      </c>
    </row>
    <row r="76" spans="1:10" x14ac:dyDescent="0.2">
      <c r="A76" s="30">
        <v>43534</v>
      </c>
      <c r="B76">
        <v>0.54</v>
      </c>
      <c r="C76">
        <v>0</v>
      </c>
      <c r="D76">
        <v>43</v>
      </c>
      <c r="E76">
        <v>35</v>
      </c>
      <c r="I76">
        <v>1</v>
      </c>
      <c r="J76" t="s">
        <v>227</v>
      </c>
    </row>
    <row r="77" spans="1:10" x14ac:dyDescent="0.2">
      <c r="A77" s="30">
        <v>43535</v>
      </c>
      <c r="B77">
        <v>0</v>
      </c>
      <c r="C77">
        <v>0</v>
      </c>
      <c r="D77">
        <v>53</v>
      </c>
      <c r="E77">
        <v>39</v>
      </c>
      <c r="I77" t="s">
        <v>227</v>
      </c>
      <c r="J77" t="s">
        <v>227</v>
      </c>
    </row>
    <row r="78" spans="1:10" x14ac:dyDescent="0.2">
      <c r="A78" s="30">
        <v>43536</v>
      </c>
      <c r="B78">
        <v>0</v>
      </c>
      <c r="C78">
        <v>0</v>
      </c>
      <c r="D78">
        <v>44</v>
      </c>
      <c r="E78">
        <v>34</v>
      </c>
      <c r="I78" t="s">
        <v>227</v>
      </c>
      <c r="J78" t="s">
        <v>227</v>
      </c>
    </row>
    <row r="79" spans="1:10" x14ac:dyDescent="0.2">
      <c r="A79" s="30">
        <v>43537</v>
      </c>
      <c r="B79">
        <v>0</v>
      </c>
      <c r="C79">
        <v>0</v>
      </c>
      <c r="D79">
        <v>49</v>
      </c>
      <c r="E79">
        <v>32</v>
      </c>
      <c r="H79">
        <v>1</v>
      </c>
      <c r="I79" t="s">
        <v>227</v>
      </c>
      <c r="J79" t="s">
        <v>227</v>
      </c>
    </row>
    <row r="80" spans="1:10" x14ac:dyDescent="0.2">
      <c r="A80" s="30">
        <v>43538</v>
      </c>
      <c r="B80">
        <v>0</v>
      </c>
      <c r="C80">
        <v>0</v>
      </c>
      <c r="D80">
        <v>57</v>
      </c>
      <c r="E80">
        <v>42</v>
      </c>
      <c r="I80" t="s">
        <v>227</v>
      </c>
      <c r="J80" t="s">
        <v>227</v>
      </c>
    </row>
    <row r="81" spans="1:10" x14ac:dyDescent="0.2">
      <c r="A81" s="30">
        <v>43539</v>
      </c>
      <c r="B81">
        <v>0.39</v>
      </c>
      <c r="C81">
        <v>0</v>
      </c>
      <c r="D81">
        <v>75</v>
      </c>
      <c r="E81">
        <v>49</v>
      </c>
      <c r="F81">
        <v>1</v>
      </c>
      <c r="I81">
        <v>1</v>
      </c>
      <c r="J81" t="s">
        <v>227</v>
      </c>
    </row>
    <row r="82" spans="1:10" x14ac:dyDescent="0.2">
      <c r="A82" s="30">
        <v>43540</v>
      </c>
      <c r="B82">
        <v>0</v>
      </c>
      <c r="C82">
        <v>0</v>
      </c>
      <c r="D82">
        <v>58</v>
      </c>
      <c r="E82">
        <v>37</v>
      </c>
      <c r="I82" t="s">
        <v>227</v>
      </c>
      <c r="J82" t="s">
        <v>227</v>
      </c>
    </row>
    <row r="83" spans="1:10" x14ac:dyDescent="0.2">
      <c r="A83" s="30">
        <v>43541</v>
      </c>
      <c r="B83">
        <v>0</v>
      </c>
      <c r="C83">
        <v>0</v>
      </c>
      <c r="D83">
        <v>45</v>
      </c>
      <c r="E83">
        <v>34</v>
      </c>
      <c r="I83" t="s">
        <v>227</v>
      </c>
      <c r="J83" t="s">
        <v>227</v>
      </c>
    </row>
    <row r="84" spans="1:10" x14ac:dyDescent="0.2">
      <c r="A84" s="30">
        <v>43542</v>
      </c>
      <c r="B84">
        <v>0</v>
      </c>
      <c r="C84">
        <v>0</v>
      </c>
      <c r="D84">
        <v>46</v>
      </c>
      <c r="E84">
        <v>32</v>
      </c>
      <c r="I84" t="s">
        <v>227</v>
      </c>
      <c r="J84" t="s">
        <v>227</v>
      </c>
    </row>
    <row r="85" spans="1:10" x14ac:dyDescent="0.2">
      <c r="A85" s="30">
        <v>43543</v>
      </c>
      <c r="B85">
        <v>0</v>
      </c>
      <c r="C85">
        <v>0</v>
      </c>
      <c r="D85">
        <v>51</v>
      </c>
      <c r="E85">
        <v>35</v>
      </c>
      <c r="I85" t="s">
        <v>227</v>
      </c>
      <c r="J85" t="s">
        <v>227</v>
      </c>
    </row>
    <row r="86" spans="1:10" x14ac:dyDescent="0.2">
      <c r="A86" s="30">
        <v>43544</v>
      </c>
      <c r="B86">
        <v>0</v>
      </c>
      <c r="C86">
        <v>0</v>
      </c>
      <c r="D86">
        <v>53</v>
      </c>
      <c r="E86">
        <v>37</v>
      </c>
      <c r="I86" t="s">
        <v>227</v>
      </c>
      <c r="J86" t="s">
        <v>227</v>
      </c>
    </row>
    <row r="87" spans="1:10" x14ac:dyDescent="0.2">
      <c r="A87" s="30">
        <v>43545</v>
      </c>
      <c r="B87">
        <v>0.75</v>
      </c>
      <c r="C87">
        <v>0</v>
      </c>
      <c r="D87">
        <v>46</v>
      </c>
      <c r="E87">
        <v>41</v>
      </c>
      <c r="F87">
        <v>1</v>
      </c>
      <c r="I87">
        <v>1</v>
      </c>
      <c r="J87" t="s">
        <v>227</v>
      </c>
    </row>
    <row r="88" spans="1:10" x14ac:dyDescent="0.2">
      <c r="A88" s="30">
        <v>43546</v>
      </c>
      <c r="B88">
        <v>0.68</v>
      </c>
      <c r="C88">
        <v>0</v>
      </c>
      <c r="D88">
        <v>49</v>
      </c>
      <c r="E88">
        <v>38</v>
      </c>
      <c r="F88">
        <v>1</v>
      </c>
      <c r="I88">
        <v>1</v>
      </c>
      <c r="J88" t="s">
        <v>227</v>
      </c>
    </row>
    <row r="89" spans="1:10" x14ac:dyDescent="0.2">
      <c r="A89" s="30">
        <v>43547</v>
      </c>
      <c r="B89">
        <v>0</v>
      </c>
      <c r="C89">
        <v>0</v>
      </c>
      <c r="D89">
        <v>48</v>
      </c>
      <c r="E89">
        <v>35</v>
      </c>
      <c r="I89" t="s">
        <v>227</v>
      </c>
      <c r="J89" t="s">
        <v>227</v>
      </c>
    </row>
    <row r="90" spans="1:10" x14ac:dyDescent="0.2">
      <c r="A90" s="30">
        <v>43548</v>
      </c>
      <c r="B90">
        <v>0</v>
      </c>
      <c r="C90">
        <v>0</v>
      </c>
      <c r="D90">
        <v>60</v>
      </c>
      <c r="E90">
        <v>38</v>
      </c>
      <c r="I90" t="s">
        <v>227</v>
      </c>
      <c r="J90" t="s">
        <v>227</v>
      </c>
    </row>
    <row r="91" spans="1:10" x14ac:dyDescent="0.2">
      <c r="A91" s="30">
        <v>43549</v>
      </c>
      <c r="B91">
        <v>0</v>
      </c>
      <c r="C91">
        <v>0</v>
      </c>
      <c r="D91">
        <v>56</v>
      </c>
      <c r="E91">
        <v>42</v>
      </c>
      <c r="I91" t="s">
        <v>227</v>
      </c>
      <c r="J91" t="s">
        <v>227</v>
      </c>
    </row>
    <row r="92" spans="1:10" x14ac:dyDescent="0.2">
      <c r="A92" s="30">
        <v>43550</v>
      </c>
      <c r="B92">
        <v>0</v>
      </c>
      <c r="C92">
        <v>0</v>
      </c>
      <c r="D92">
        <v>49</v>
      </c>
      <c r="E92">
        <v>33</v>
      </c>
      <c r="I92" t="s">
        <v>227</v>
      </c>
      <c r="J92" t="s">
        <v>227</v>
      </c>
    </row>
    <row r="93" spans="1:10" x14ac:dyDescent="0.2">
      <c r="A93" s="30">
        <v>43551</v>
      </c>
      <c r="B93">
        <v>0</v>
      </c>
      <c r="C93">
        <v>0</v>
      </c>
      <c r="D93">
        <v>47</v>
      </c>
      <c r="E93">
        <v>34</v>
      </c>
      <c r="I93" t="s">
        <v>227</v>
      </c>
      <c r="J93" t="s">
        <v>227</v>
      </c>
    </row>
    <row r="94" spans="1:10" x14ac:dyDescent="0.2">
      <c r="A94" s="30">
        <v>43552</v>
      </c>
      <c r="B94">
        <v>0</v>
      </c>
      <c r="C94">
        <v>0</v>
      </c>
      <c r="D94">
        <v>53</v>
      </c>
      <c r="E94">
        <v>37</v>
      </c>
      <c r="I94" t="s">
        <v>227</v>
      </c>
      <c r="J94" t="s">
        <v>227</v>
      </c>
    </row>
  </sheetData>
  <mergeCells count="1">
    <mergeCell ref="A1:B1"/>
  </mergeCells>
  <hyperlinks>
    <hyperlink ref="B4" r:id="rId1" xr:uid="{6A235CB4-7A1F-44D5-89A0-6D0F901C43B8}"/>
  </hyperlinks>
  <pageMargins left="0.7" right="0.7" top="0.75" bottom="0.75" header="0.3" footer="0.3"/>
  <pageSetup orientation="portrait" horizontalDpi="4294967294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BFB26-6AE8-419D-96A7-FCC46D2FDEDD}">
  <dimension ref="A1:J31"/>
  <sheetViews>
    <sheetView zoomScale="120" zoomScaleNormal="120" workbookViewId="0">
      <selection sqref="A1:C1"/>
    </sheetView>
  </sheetViews>
  <sheetFormatPr baseColWidth="10" defaultColWidth="8.83203125" defaultRowHeight="15" x14ac:dyDescent="0.2"/>
  <cols>
    <col min="1" max="1" width="13.5" customWidth="1"/>
    <col min="2" max="2" width="11.6640625" customWidth="1"/>
    <col min="3" max="3" width="10.5" customWidth="1"/>
  </cols>
  <sheetData>
    <row r="1" spans="1:10" ht="24" x14ac:dyDescent="0.3">
      <c r="A1" s="97" t="s">
        <v>279</v>
      </c>
      <c r="B1" s="97"/>
      <c r="C1" s="97"/>
    </row>
    <row r="3" spans="1:10" ht="16" x14ac:dyDescent="0.2">
      <c r="A3" s="79" t="s">
        <v>270</v>
      </c>
    </row>
    <row r="4" spans="1:10" x14ac:dyDescent="0.2">
      <c r="A4" t="s">
        <v>271</v>
      </c>
    </row>
    <row r="6" spans="1:10" x14ac:dyDescent="0.2">
      <c r="A6" s="22" t="s">
        <v>155</v>
      </c>
      <c r="B6" s="22" t="s">
        <v>156</v>
      </c>
      <c r="C6" s="22" t="s">
        <v>157</v>
      </c>
      <c r="D6" s="22" t="s">
        <v>7</v>
      </c>
      <c r="E6" s="22" t="s">
        <v>8</v>
      </c>
      <c r="H6" s="22" t="s">
        <v>272</v>
      </c>
      <c r="I6" s="22" t="s">
        <v>6</v>
      </c>
      <c r="J6" s="22" t="s">
        <v>243</v>
      </c>
    </row>
    <row r="7" spans="1:10" x14ac:dyDescent="0.2">
      <c r="A7" s="30">
        <v>43283</v>
      </c>
      <c r="B7" t="s">
        <v>158</v>
      </c>
      <c r="C7" t="s">
        <v>159</v>
      </c>
      <c r="D7" t="s">
        <v>168</v>
      </c>
      <c r="E7">
        <v>779</v>
      </c>
      <c r="G7" s="13" t="s">
        <v>168</v>
      </c>
      <c r="H7" s="74"/>
      <c r="I7" s="74"/>
      <c r="J7" s="74"/>
    </row>
    <row r="8" spans="1:10" x14ac:dyDescent="0.2">
      <c r="A8" s="30">
        <v>43286</v>
      </c>
      <c r="B8" t="s">
        <v>161</v>
      </c>
      <c r="C8" t="s">
        <v>159</v>
      </c>
      <c r="D8" t="s">
        <v>175</v>
      </c>
      <c r="E8">
        <v>1037</v>
      </c>
      <c r="G8" s="13" t="s">
        <v>160</v>
      </c>
      <c r="H8" s="74"/>
      <c r="I8" s="74"/>
      <c r="J8" s="74"/>
    </row>
    <row r="9" spans="1:10" x14ac:dyDescent="0.2">
      <c r="A9" s="30">
        <v>43287</v>
      </c>
      <c r="B9" t="s">
        <v>163</v>
      </c>
      <c r="C9" t="s">
        <v>173</v>
      </c>
      <c r="D9" t="s">
        <v>175</v>
      </c>
      <c r="E9">
        <v>1442</v>
      </c>
      <c r="G9" s="13" t="s">
        <v>175</v>
      </c>
      <c r="H9" s="74"/>
      <c r="I9" s="74"/>
      <c r="J9" s="74"/>
    </row>
    <row r="10" spans="1:10" x14ac:dyDescent="0.2">
      <c r="A10" s="30">
        <v>43288</v>
      </c>
      <c r="B10" t="s">
        <v>158</v>
      </c>
      <c r="C10" t="s">
        <v>173</v>
      </c>
      <c r="D10" t="s">
        <v>175</v>
      </c>
      <c r="E10">
        <v>503</v>
      </c>
    </row>
    <row r="11" spans="1:10" x14ac:dyDescent="0.2">
      <c r="A11" s="30">
        <v>43289</v>
      </c>
      <c r="B11" t="s">
        <v>158</v>
      </c>
      <c r="C11" t="s">
        <v>167</v>
      </c>
      <c r="D11" t="s">
        <v>168</v>
      </c>
      <c r="E11">
        <v>1042</v>
      </c>
    </row>
    <row r="12" spans="1:10" x14ac:dyDescent="0.2">
      <c r="A12" s="30">
        <v>43299</v>
      </c>
      <c r="B12" t="s">
        <v>169</v>
      </c>
      <c r="C12" t="s">
        <v>159</v>
      </c>
      <c r="D12" t="s">
        <v>160</v>
      </c>
      <c r="E12">
        <v>549</v>
      </c>
    </row>
    <row r="13" spans="1:10" x14ac:dyDescent="0.2">
      <c r="A13" s="30">
        <v>43299</v>
      </c>
      <c r="B13" t="s">
        <v>169</v>
      </c>
      <c r="C13" t="s">
        <v>159</v>
      </c>
      <c r="D13" t="s">
        <v>160</v>
      </c>
      <c r="E13">
        <v>605</v>
      </c>
    </row>
    <row r="14" spans="1:10" x14ac:dyDescent="0.2">
      <c r="A14" s="30">
        <v>43300</v>
      </c>
      <c r="B14" t="s">
        <v>172</v>
      </c>
      <c r="C14" t="s">
        <v>173</v>
      </c>
      <c r="D14" t="s">
        <v>160</v>
      </c>
      <c r="E14">
        <v>840</v>
      </c>
    </row>
    <row r="15" spans="1:10" x14ac:dyDescent="0.2">
      <c r="A15" s="30">
        <v>43302</v>
      </c>
      <c r="B15" t="s">
        <v>161</v>
      </c>
      <c r="C15" t="s">
        <v>173</v>
      </c>
      <c r="D15" t="s">
        <v>175</v>
      </c>
      <c r="E15">
        <v>1049</v>
      </c>
    </row>
    <row r="16" spans="1:10" x14ac:dyDescent="0.2">
      <c r="A16" s="30">
        <v>43304</v>
      </c>
      <c r="B16" t="s">
        <v>163</v>
      </c>
      <c r="C16" t="s">
        <v>173</v>
      </c>
      <c r="D16" t="s">
        <v>168</v>
      </c>
      <c r="E16">
        <v>1360</v>
      </c>
    </row>
    <row r="17" spans="1:5" x14ac:dyDescent="0.2">
      <c r="A17" s="30">
        <v>43307</v>
      </c>
      <c r="B17" t="s">
        <v>161</v>
      </c>
      <c r="C17" t="s">
        <v>159</v>
      </c>
      <c r="D17" t="s">
        <v>175</v>
      </c>
      <c r="E17">
        <v>1403</v>
      </c>
    </row>
    <row r="18" spans="1:5" x14ac:dyDescent="0.2">
      <c r="A18" s="30">
        <v>43308</v>
      </c>
      <c r="B18" t="s">
        <v>172</v>
      </c>
      <c r="C18" t="s">
        <v>167</v>
      </c>
      <c r="D18" t="s">
        <v>160</v>
      </c>
      <c r="E18">
        <v>1088</v>
      </c>
    </row>
    <row r="19" spans="1:5" x14ac:dyDescent="0.2">
      <c r="A19" s="30">
        <v>43310</v>
      </c>
      <c r="B19" t="s">
        <v>158</v>
      </c>
      <c r="C19" t="s">
        <v>167</v>
      </c>
      <c r="D19" t="s">
        <v>175</v>
      </c>
      <c r="E19">
        <v>1368</v>
      </c>
    </row>
    <row r="20" spans="1:5" x14ac:dyDescent="0.2">
      <c r="A20" s="30">
        <v>43310</v>
      </c>
      <c r="B20" t="s">
        <v>172</v>
      </c>
      <c r="C20" t="s">
        <v>159</v>
      </c>
      <c r="D20" t="s">
        <v>160</v>
      </c>
      <c r="E20">
        <v>1317</v>
      </c>
    </row>
    <row r="21" spans="1:5" x14ac:dyDescent="0.2">
      <c r="A21" s="30"/>
    </row>
    <row r="22" spans="1:5" ht="16" x14ac:dyDescent="0.2">
      <c r="A22" s="79" t="s">
        <v>273</v>
      </c>
    </row>
    <row r="23" spans="1:5" x14ac:dyDescent="0.2">
      <c r="A23" t="s">
        <v>274</v>
      </c>
    </row>
    <row r="25" spans="1:5" x14ac:dyDescent="0.2">
      <c r="A25" s="31" t="s">
        <v>275</v>
      </c>
    </row>
    <row r="26" spans="1:5" x14ac:dyDescent="0.2">
      <c r="A26" s="13" t="s">
        <v>161</v>
      </c>
      <c r="B26" s="74"/>
    </row>
    <row r="27" spans="1:5" x14ac:dyDescent="0.2">
      <c r="A27" s="13" t="s">
        <v>169</v>
      </c>
      <c r="B27" s="74"/>
    </row>
    <row r="28" spans="1:5" x14ac:dyDescent="0.2">
      <c r="A28" s="13" t="s">
        <v>158</v>
      </c>
      <c r="B28" s="74"/>
    </row>
    <row r="29" spans="1:5" x14ac:dyDescent="0.2">
      <c r="A29" s="13" t="s">
        <v>172</v>
      </c>
      <c r="B29" s="74"/>
    </row>
    <row r="30" spans="1:5" x14ac:dyDescent="0.2">
      <c r="A30" s="13" t="s">
        <v>163</v>
      </c>
      <c r="B30" s="74"/>
    </row>
    <row r="31" spans="1:5" x14ac:dyDescent="0.2">
      <c r="A31" s="13" t="s">
        <v>276</v>
      </c>
      <c r="B31" s="74"/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B77AB-E900-49D6-AD18-48203514EF7D}">
  <dimension ref="A1:E13"/>
  <sheetViews>
    <sheetView zoomScale="120" zoomScaleNormal="120" workbookViewId="0">
      <selection sqref="A1:D1"/>
    </sheetView>
  </sheetViews>
  <sheetFormatPr baseColWidth="10" defaultColWidth="8.83203125" defaultRowHeight="15" x14ac:dyDescent="0.2"/>
  <cols>
    <col min="1" max="1" width="12.33203125" bestFit="1" customWidth="1"/>
  </cols>
  <sheetData>
    <row r="1" spans="1:5" ht="24" x14ac:dyDescent="0.3">
      <c r="A1" s="97" t="s">
        <v>280</v>
      </c>
      <c r="B1" s="97"/>
      <c r="C1" s="97"/>
      <c r="D1" s="97"/>
    </row>
    <row r="2" spans="1:5" ht="15.75" customHeight="1" x14ac:dyDescent="0.3">
      <c r="A2" s="14" t="s">
        <v>277</v>
      </c>
      <c r="B2" s="12"/>
      <c r="C2" s="12"/>
    </row>
    <row r="4" spans="1:5" ht="16" x14ac:dyDescent="0.2">
      <c r="A4" s="79" t="s">
        <v>278</v>
      </c>
    </row>
    <row r="6" spans="1:5" x14ac:dyDescent="0.2">
      <c r="A6" s="32"/>
      <c r="B6" s="64" t="s">
        <v>168</v>
      </c>
      <c r="C6" s="64" t="s">
        <v>160</v>
      </c>
      <c r="D6" s="64" t="s">
        <v>175</v>
      </c>
      <c r="E6" s="64" t="s">
        <v>6</v>
      </c>
    </row>
    <row r="7" spans="1:5" x14ac:dyDescent="0.2">
      <c r="A7" s="13" t="s">
        <v>161</v>
      </c>
      <c r="B7" s="9">
        <v>1049</v>
      </c>
      <c r="C7" s="9">
        <v>1205</v>
      </c>
      <c r="D7" s="9">
        <v>1127</v>
      </c>
      <c r="E7" s="80">
        <f t="shared" ref="E7:E12" si="0">SUM(B7:D7)</f>
        <v>3381</v>
      </c>
    </row>
    <row r="8" spans="1:5" x14ac:dyDescent="0.2">
      <c r="A8" s="13" t="s">
        <v>169</v>
      </c>
      <c r="B8" s="9">
        <v>1360</v>
      </c>
      <c r="C8" s="9">
        <v>1695</v>
      </c>
      <c r="D8" s="9">
        <v>1068</v>
      </c>
      <c r="E8" s="80">
        <f t="shared" si="0"/>
        <v>4123</v>
      </c>
    </row>
    <row r="9" spans="1:5" x14ac:dyDescent="0.2">
      <c r="A9" s="13" t="s">
        <v>158</v>
      </c>
      <c r="B9" s="9">
        <v>1403</v>
      </c>
      <c r="C9" s="9">
        <v>1395</v>
      </c>
      <c r="D9" s="9">
        <v>1362</v>
      </c>
      <c r="E9" s="80">
        <f t="shared" si="0"/>
        <v>4160</v>
      </c>
    </row>
    <row r="10" spans="1:5" x14ac:dyDescent="0.2">
      <c r="A10" s="13" t="s">
        <v>172</v>
      </c>
      <c r="B10" s="9">
        <v>1088</v>
      </c>
      <c r="C10" s="9">
        <v>863</v>
      </c>
      <c r="D10" s="9">
        <v>1099</v>
      </c>
      <c r="E10" s="80">
        <f t="shared" si="0"/>
        <v>3050</v>
      </c>
    </row>
    <row r="11" spans="1:5" x14ac:dyDescent="0.2">
      <c r="A11" s="13" t="s">
        <v>163</v>
      </c>
      <c r="B11" s="9">
        <v>1368</v>
      </c>
      <c r="C11" s="9">
        <v>1813</v>
      </c>
      <c r="D11" s="9">
        <v>1015</v>
      </c>
      <c r="E11" s="80">
        <f t="shared" si="0"/>
        <v>4196</v>
      </c>
    </row>
    <row r="12" spans="1:5" ht="16" thickBot="1" x14ac:dyDescent="0.25">
      <c r="A12" s="81" t="s">
        <v>6</v>
      </c>
      <c r="B12" s="82">
        <f>SUM(B7:B11)</f>
        <v>6268</v>
      </c>
      <c r="C12" s="82">
        <f>SUM(C7:C11)</f>
        <v>6971</v>
      </c>
      <c r="D12" s="82">
        <f>SUM(D7:D11)</f>
        <v>5671</v>
      </c>
      <c r="E12" s="82">
        <f t="shared" si="0"/>
        <v>18910</v>
      </c>
    </row>
    <row r="13" spans="1:5" ht="16" thickTop="1" x14ac:dyDescent="0.2"/>
  </sheetData>
  <mergeCells count="1">
    <mergeCell ref="A1:D1"/>
  </mergeCells>
  <pageMargins left="0.7" right="0.7" top="0.75" bottom="0.75" header="0.3" footer="0.3"/>
  <pageSetup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FAE55-A60C-4237-ABFA-9E974CFBDEA0}">
  <dimension ref="A1:E80"/>
  <sheetViews>
    <sheetView zoomScale="120" zoomScaleNormal="120" workbookViewId="0">
      <selection sqref="A1:C1"/>
    </sheetView>
  </sheetViews>
  <sheetFormatPr baseColWidth="10" defaultColWidth="8.83203125" defaultRowHeight="15" x14ac:dyDescent="0.2"/>
  <cols>
    <col min="1" max="1" width="11.1640625" customWidth="1"/>
    <col min="2" max="2" width="13.5" customWidth="1"/>
    <col min="3" max="4" width="9.1640625" customWidth="1"/>
  </cols>
  <sheetData>
    <row r="1" spans="1:5" ht="24" x14ac:dyDescent="0.3">
      <c r="A1" s="97" t="s">
        <v>249</v>
      </c>
      <c r="B1" s="97"/>
      <c r="C1" s="97"/>
    </row>
    <row r="2" spans="1:5" x14ac:dyDescent="0.2">
      <c r="A2" s="14" t="s">
        <v>245</v>
      </c>
      <c r="B2" s="15"/>
    </row>
    <row r="3" spans="1:5" x14ac:dyDescent="0.2">
      <c r="A3" s="14" t="s">
        <v>250</v>
      </c>
      <c r="B3" s="15"/>
    </row>
    <row r="4" spans="1:5" x14ac:dyDescent="0.2">
      <c r="B4" s="15"/>
    </row>
    <row r="5" spans="1:5" x14ac:dyDescent="0.2">
      <c r="A5" s="22" t="s">
        <v>155</v>
      </c>
      <c r="B5" s="22" t="s">
        <v>156</v>
      </c>
      <c r="C5" s="22" t="s">
        <v>157</v>
      </c>
      <c r="D5" s="22" t="s">
        <v>7</v>
      </c>
      <c r="E5" s="22" t="s">
        <v>8</v>
      </c>
    </row>
    <row r="6" spans="1:5" x14ac:dyDescent="0.2">
      <c r="A6" s="30">
        <v>44198</v>
      </c>
      <c r="B6" t="s">
        <v>158</v>
      </c>
      <c r="C6" t="s">
        <v>159</v>
      </c>
      <c r="D6" t="s">
        <v>160</v>
      </c>
      <c r="E6">
        <v>779</v>
      </c>
    </row>
    <row r="7" spans="1:5" x14ac:dyDescent="0.2">
      <c r="A7" s="30">
        <f>43286+(ROUND(2.5*365,0))</f>
        <v>44199</v>
      </c>
      <c r="B7" t="s">
        <v>161</v>
      </c>
      <c r="C7" t="s">
        <v>159</v>
      </c>
      <c r="D7" t="s">
        <v>162</v>
      </c>
      <c r="E7">
        <v>1037</v>
      </c>
    </row>
    <row r="8" spans="1:5" x14ac:dyDescent="0.2">
      <c r="A8" s="30">
        <f>43287+(ROUND(2.5*365,0))</f>
        <v>44200</v>
      </c>
      <c r="B8" t="s">
        <v>163</v>
      </c>
      <c r="C8" t="s">
        <v>164</v>
      </c>
      <c r="D8" t="s">
        <v>165</v>
      </c>
      <c r="E8">
        <v>1442</v>
      </c>
    </row>
    <row r="9" spans="1:5" x14ac:dyDescent="0.2">
      <c r="A9" s="30">
        <f>43288+(ROUND(2.5*365,0))</f>
        <v>44201</v>
      </c>
      <c r="B9" t="s">
        <v>158</v>
      </c>
      <c r="C9" t="s">
        <v>166</v>
      </c>
      <c r="D9" t="s">
        <v>165</v>
      </c>
      <c r="E9">
        <v>503</v>
      </c>
    </row>
    <row r="10" spans="1:5" x14ac:dyDescent="0.2">
      <c r="A10" s="30">
        <f>43289+(ROUND(2.5*365,0))</f>
        <v>44202</v>
      </c>
      <c r="B10" t="s">
        <v>158</v>
      </c>
      <c r="C10" t="s">
        <v>167</v>
      </c>
      <c r="D10" t="s">
        <v>168</v>
      </c>
      <c r="E10">
        <v>1042</v>
      </c>
    </row>
    <row r="11" spans="1:5" x14ac:dyDescent="0.2">
      <c r="A11" s="30">
        <f>43299+(ROUND(2.5*365,0))</f>
        <v>44212</v>
      </c>
      <c r="B11" t="s">
        <v>169</v>
      </c>
      <c r="C11" t="s">
        <v>170</v>
      </c>
      <c r="D11" t="s">
        <v>160</v>
      </c>
      <c r="E11">
        <v>605</v>
      </c>
    </row>
    <row r="12" spans="1:5" x14ac:dyDescent="0.2">
      <c r="A12" s="30">
        <f>43299+(ROUND(2.5*365,0))</f>
        <v>44212</v>
      </c>
      <c r="B12" t="s">
        <v>169</v>
      </c>
      <c r="C12" t="s">
        <v>171</v>
      </c>
      <c r="D12" t="s">
        <v>165</v>
      </c>
      <c r="E12">
        <v>549</v>
      </c>
    </row>
    <row r="13" spans="1:5" x14ac:dyDescent="0.2">
      <c r="A13" s="30">
        <f>43300+(ROUND(2.5*365,0))</f>
        <v>44213</v>
      </c>
      <c r="B13" t="s">
        <v>172</v>
      </c>
      <c r="C13" t="s">
        <v>173</v>
      </c>
      <c r="D13" t="s">
        <v>165</v>
      </c>
      <c r="E13">
        <v>840</v>
      </c>
    </row>
    <row r="14" spans="1:5" x14ac:dyDescent="0.2">
      <c r="A14" s="30">
        <f>43302+(ROUND(2.5*365,0))</f>
        <v>44215</v>
      </c>
      <c r="B14" t="s">
        <v>161</v>
      </c>
      <c r="C14" t="s">
        <v>174</v>
      </c>
      <c r="D14" t="s">
        <v>162</v>
      </c>
      <c r="E14">
        <v>1049</v>
      </c>
    </row>
    <row r="15" spans="1:5" x14ac:dyDescent="0.2">
      <c r="A15" s="30">
        <f>43304+(ROUND(2.5*365,0))</f>
        <v>44217</v>
      </c>
      <c r="B15" t="s">
        <v>163</v>
      </c>
      <c r="C15" t="s">
        <v>173</v>
      </c>
      <c r="D15" t="s">
        <v>175</v>
      </c>
      <c r="E15">
        <v>1360</v>
      </c>
    </row>
    <row r="16" spans="1:5" x14ac:dyDescent="0.2">
      <c r="A16" s="30">
        <f>43307+(ROUND(2.5*365,0))</f>
        <v>44220</v>
      </c>
      <c r="B16" t="s">
        <v>161</v>
      </c>
      <c r="C16" t="s">
        <v>176</v>
      </c>
      <c r="D16" t="s">
        <v>160</v>
      </c>
      <c r="E16">
        <v>1403</v>
      </c>
    </row>
    <row r="17" spans="1:5" x14ac:dyDescent="0.2">
      <c r="A17" s="30">
        <f>43308+(ROUND(2.5*365,0))</f>
        <v>44221</v>
      </c>
      <c r="B17" t="s">
        <v>172</v>
      </c>
      <c r="C17" t="s">
        <v>177</v>
      </c>
      <c r="D17" t="s">
        <v>178</v>
      </c>
      <c r="E17">
        <v>1088</v>
      </c>
    </row>
    <row r="18" spans="1:5" x14ac:dyDescent="0.2">
      <c r="A18" s="30">
        <f>43310+(ROUND(2.5*365,0))</f>
        <v>44223</v>
      </c>
      <c r="B18" t="s">
        <v>158</v>
      </c>
      <c r="C18" t="s">
        <v>166</v>
      </c>
      <c r="D18" t="s">
        <v>178</v>
      </c>
      <c r="E18">
        <v>1368</v>
      </c>
    </row>
    <row r="19" spans="1:5" x14ac:dyDescent="0.2">
      <c r="A19" s="30">
        <f>43310+(ROUND(2.5*365,0))</f>
        <v>44223</v>
      </c>
      <c r="B19" t="s">
        <v>172</v>
      </c>
      <c r="C19" t="s">
        <v>166</v>
      </c>
      <c r="D19" t="s">
        <v>160</v>
      </c>
      <c r="E19">
        <v>1317</v>
      </c>
    </row>
    <row r="20" spans="1:5" x14ac:dyDescent="0.2">
      <c r="A20" s="30">
        <f>43318+(ROUND(2.5*365,0))</f>
        <v>44231</v>
      </c>
      <c r="B20" t="s">
        <v>158</v>
      </c>
      <c r="C20" t="s">
        <v>176</v>
      </c>
      <c r="D20" t="s">
        <v>160</v>
      </c>
      <c r="E20">
        <v>686</v>
      </c>
    </row>
    <row r="21" spans="1:5" x14ac:dyDescent="0.2">
      <c r="A21" s="30">
        <f>43319+(ROUND(2.5*365,0))</f>
        <v>44232</v>
      </c>
      <c r="B21" t="s">
        <v>158</v>
      </c>
      <c r="C21" t="s">
        <v>177</v>
      </c>
      <c r="D21" t="s">
        <v>168</v>
      </c>
      <c r="E21">
        <v>811</v>
      </c>
    </row>
    <row r="22" spans="1:5" x14ac:dyDescent="0.2">
      <c r="A22" s="30">
        <f>43320+(ROUND(2.5*365,0))</f>
        <v>44233</v>
      </c>
      <c r="B22" t="s">
        <v>158</v>
      </c>
      <c r="C22" t="s">
        <v>159</v>
      </c>
      <c r="D22" t="s">
        <v>165</v>
      </c>
      <c r="E22">
        <v>624</v>
      </c>
    </row>
    <row r="23" spans="1:5" x14ac:dyDescent="0.2">
      <c r="A23" s="30">
        <f>43321+(ROUND(2.5*365,0))</f>
        <v>44234</v>
      </c>
      <c r="B23" t="s">
        <v>158</v>
      </c>
      <c r="C23" t="s">
        <v>164</v>
      </c>
      <c r="D23" t="s">
        <v>162</v>
      </c>
      <c r="E23">
        <v>1123</v>
      </c>
    </row>
    <row r="24" spans="1:5" x14ac:dyDescent="0.2">
      <c r="A24" s="30">
        <f>43323+(ROUND(2.5*365,0))</f>
        <v>44236</v>
      </c>
      <c r="B24" t="s">
        <v>158</v>
      </c>
      <c r="C24" t="s">
        <v>179</v>
      </c>
      <c r="D24" t="s">
        <v>168</v>
      </c>
      <c r="E24">
        <v>1482</v>
      </c>
    </row>
    <row r="25" spans="1:5" x14ac:dyDescent="0.2">
      <c r="A25" s="30">
        <f>43328+(ROUND(2.5*365,0))</f>
        <v>44241</v>
      </c>
      <c r="B25" t="s">
        <v>161</v>
      </c>
      <c r="C25" t="s">
        <v>176</v>
      </c>
      <c r="D25" t="s">
        <v>175</v>
      </c>
      <c r="E25">
        <v>882</v>
      </c>
    </row>
    <row r="26" spans="1:5" x14ac:dyDescent="0.2">
      <c r="A26" s="30">
        <f>43333+(ROUND(2.5*365,0))</f>
        <v>44246</v>
      </c>
      <c r="B26" t="s">
        <v>169</v>
      </c>
      <c r="C26" t="s">
        <v>170</v>
      </c>
      <c r="D26" t="s">
        <v>175</v>
      </c>
      <c r="E26">
        <v>558</v>
      </c>
    </row>
    <row r="27" spans="1:5" x14ac:dyDescent="0.2">
      <c r="A27" s="30">
        <f>43334+(ROUND(2.5*365,0))</f>
        <v>44247</v>
      </c>
      <c r="B27" t="s">
        <v>169</v>
      </c>
      <c r="C27" t="s">
        <v>174</v>
      </c>
      <c r="D27" t="s">
        <v>162</v>
      </c>
      <c r="E27">
        <v>394</v>
      </c>
    </row>
    <row r="28" spans="1:5" x14ac:dyDescent="0.2">
      <c r="A28" s="30">
        <f>43336+(ROUND(2.5*365,0))</f>
        <v>44249</v>
      </c>
      <c r="B28" t="s">
        <v>161</v>
      </c>
      <c r="C28" t="s">
        <v>164</v>
      </c>
      <c r="D28" t="s">
        <v>178</v>
      </c>
      <c r="E28">
        <v>286</v>
      </c>
    </row>
    <row r="29" spans="1:5" x14ac:dyDescent="0.2">
      <c r="A29" s="30">
        <f>43336+(ROUND(2.5*365,0))</f>
        <v>44249</v>
      </c>
      <c r="B29" t="s">
        <v>172</v>
      </c>
      <c r="C29" t="s">
        <v>170</v>
      </c>
      <c r="D29" t="s">
        <v>162</v>
      </c>
      <c r="E29">
        <v>384</v>
      </c>
    </row>
    <row r="30" spans="1:5" x14ac:dyDescent="0.2">
      <c r="A30" s="30">
        <f>43341+(ROUND(2.5*365,0))</f>
        <v>44254</v>
      </c>
      <c r="B30" t="s">
        <v>172</v>
      </c>
      <c r="C30" t="s">
        <v>167</v>
      </c>
      <c r="D30" t="s">
        <v>162</v>
      </c>
      <c r="E30">
        <v>416</v>
      </c>
    </row>
    <row r="31" spans="1:5" x14ac:dyDescent="0.2">
      <c r="A31" s="30">
        <f>43341+(ROUND(2.5*365,0))</f>
        <v>44254</v>
      </c>
      <c r="B31" t="s">
        <v>158</v>
      </c>
      <c r="C31" t="s">
        <v>159</v>
      </c>
      <c r="D31" t="s">
        <v>168</v>
      </c>
      <c r="E31">
        <v>989</v>
      </c>
    </row>
    <row r="32" spans="1:5" x14ac:dyDescent="0.2">
      <c r="A32" s="30">
        <f>43343+(ROUND(2.5*365,0))</f>
        <v>44256</v>
      </c>
      <c r="B32" t="s">
        <v>161</v>
      </c>
      <c r="C32" t="s">
        <v>174</v>
      </c>
      <c r="D32" t="s">
        <v>160</v>
      </c>
      <c r="E32">
        <v>821</v>
      </c>
    </row>
    <row r="33" spans="1:5" x14ac:dyDescent="0.2">
      <c r="A33" s="30">
        <f>43344+(ROUND(2.5*365,0))</f>
        <v>44257</v>
      </c>
      <c r="B33" t="s">
        <v>163</v>
      </c>
      <c r="C33" t="s">
        <v>159</v>
      </c>
      <c r="D33" t="s">
        <v>160</v>
      </c>
      <c r="E33">
        <v>1113</v>
      </c>
    </row>
    <row r="34" spans="1:5" x14ac:dyDescent="0.2">
      <c r="A34" s="30">
        <f>43344+(ROUND(2.5*365,0))</f>
        <v>44257</v>
      </c>
      <c r="B34" t="s">
        <v>161</v>
      </c>
      <c r="C34" t="s">
        <v>170</v>
      </c>
      <c r="D34" t="s">
        <v>168</v>
      </c>
      <c r="E34">
        <v>1399</v>
      </c>
    </row>
    <row r="35" spans="1:5" x14ac:dyDescent="0.2">
      <c r="A35" s="30">
        <f>43346+(ROUND(2.5*365,0))</f>
        <v>44259</v>
      </c>
      <c r="B35" t="s">
        <v>161</v>
      </c>
      <c r="C35" t="s">
        <v>180</v>
      </c>
      <c r="D35" t="s">
        <v>168</v>
      </c>
      <c r="E35">
        <v>996</v>
      </c>
    </row>
    <row r="36" spans="1:5" x14ac:dyDescent="0.2">
      <c r="A36" s="30">
        <f>43349+(ROUND(2.5*365,0))</f>
        <v>44262</v>
      </c>
      <c r="B36" t="s">
        <v>161</v>
      </c>
      <c r="C36" t="s">
        <v>179</v>
      </c>
      <c r="D36" t="s">
        <v>162</v>
      </c>
      <c r="E36">
        <v>407</v>
      </c>
    </row>
    <row r="37" spans="1:5" x14ac:dyDescent="0.2">
      <c r="A37" s="30">
        <f>43351+(ROUND(2.5*365,0))</f>
        <v>44264</v>
      </c>
      <c r="B37" t="s">
        <v>158</v>
      </c>
      <c r="C37" t="s">
        <v>170</v>
      </c>
      <c r="D37" t="s">
        <v>160</v>
      </c>
      <c r="E37">
        <v>1265</v>
      </c>
    </row>
    <row r="38" spans="1:5" x14ac:dyDescent="0.2">
      <c r="A38" s="30">
        <f>43359+(ROUND(2.5*365,0))</f>
        <v>44272</v>
      </c>
      <c r="B38" t="s">
        <v>169</v>
      </c>
      <c r="C38" t="s">
        <v>170</v>
      </c>
      <c r="D38" t="s">
        <v>175</v>
      </c>
      <c r="E38">
        <v>236</v>
      </c>
    </row>
    <row r="39" spans="1:5" x14ac:dyDescent="0.2">
      <c r="A39" s="30">
        <f>43367+(ROUND(2.5*365,0))</f>
        <v>44280</v>
      </c>
      <c r="B39" t="s">
        <v>161</v>
      </c>
      <c r="C39" t="s">
        <v>181</v>
      </c>
      <c r="D39" t="s">
        <v>168</v>
      </c>
      <c r="E39">
        <v>1339</v>
      </c>
    </row>
    <row r="40" spans="1:5" x14ac:dyDescent="0.2">
      <c r="A40" s="30">
        <f>43368+(ROUND(2.5*365,0))</f>
        <v>44281</v>
      </c>
      <c r="B40" t="s">
        <v>172</v>
      </c>
      <c r="C40" t="s">
        <v>181</v>
      </c>
      <c r="D40" t="s">
        <v>165</v>
      </c>
      <c r="E40">
        <v>361</v>
      </c>
    </row>
    <row r="41" spans="1:5" x14ac:dyDescent="0.2">
      <c r="A41" s="30">
        <f>43374+(ROUND(2.5*365,0))</f>
        <v>44287</v>
      </c>
      <c r="B41" t="s">
        <v>161</v>
      </c>
      <c r="C41" t="s">
        <v>173</v>
      </c>
      <c r="D41" t="s">
        <v>160</v>
      </c>
      <c r="E41">
        <v>207</v>
      </c>
    </row>
    <row r="42" spans="1:5" x14ac:dyDescent="0.2">
      <c r="A42" s="30">
        <f>43376+(ROUND(2.5*365,0))</f>
        <v>44289</v>
      </c>
      <c r="B42" t="s">
        <v>172</v>
      </c>
      <c r="C42" t="s">
        <v>167</v>
      </c>
      <c r="D42" t="s">
        <v>178</v>
      </c>
      <c r="E42">
        <v>1297</v>
      </c>
    </row>
    <row r="43" spans="1:5" x14ac:dyDescent="0.2">
      <c r="A43" s="30">
        <f>43382+(ROUND(2.5*365,0))</f>
        <v>44295</v>
      </c>
      <c r="B43" t="s">
        <v>172</v>
      </c>
      <c r="C43" t="s">
        <v>176</v>
      </c>
      <c r="D43" t="s">
        <v>175</v>
      </c>
      <c r="E43">
        <v>1086</v>
      </c>
    </row>
    <row r="44" spans="1:5" x14ac:dyDescent="0.2">
      <c r="A44" s="30">
        <f>43384+(ROUND(2.5*365,0))</f>
        <v>44297</v>
      </c>
      <c r="B44" t="s">
        <v>163</v>
      </c>
      <c r="C44" t="s">
        <v>166</v>
      </c>
      <c r="D44" t="s">
        <v>168</v>
      </c>
      <c r="E44">
        <v>1288</v>
      </c>
    </row>
    <row r="45" spans="1:5" x14ac:dyDescent="0.2">
      <c r="A45" s="30">
        <f>43385+(ROUND(2.5*365,0))</f>
        <v>44298</v>
      </c>
      <c r="B45" t="s">
        <v>161</v>
      </c>
      <c r="C45" t="s">
        <v>179</v>
      </c>
      <c r="D45" t="s">
        <v>168</v>
      </c>
      <c r="E45">
        <v>625</v>
      </c>
    </row>
    <row r="46" spans="1:5" x14ac:dyDescent="0.2">
      <c r="A46" s="30">
        <f>43390+(ROUND(2.5*365,0))</f>
        <v>44303</v>
      </c>
      <c r="B46" t="s">
        <v>158</v>
      </c>
      <c r="C46" t="s">
        <v>167</v>
      </c>
      <c r="D46" t="s">
        <v>168</v>
      </c>
      <c r="E46">
        <v>267</v>
      </c>
    </row>
    <row r="47" spans="1:5" x14ac:dyDescent="0.2">
      <c r="A47" s="30">
        <f>43392+(ROUND(2.5*365,0))</f>
        <v>44305</v>
      </c>
      <c r="B47" t="s">
        <v>158</v>
      </c>
      <c r="C47" t="s">
        <v>179</v>
      </c>
      <c r="D47" t="s">
        <v>175</v>
      </c>
      <c r="E47">
        <v>1100</v>
      </c>
    </row>
    <row r="48" spans="1:5" x14ac:dyDescent="0.2">
      <c r="A48" s="30">
        <f>43392+(ROUND(2.5*365,0))</f>
        <v>44305</v>
      </c>
      <c r="B48" t="s">
        <v>172</v>
      </c>
      <c r="C48" t="s">
        <v>164</v>
      </c>
      <c r="D48" t="s">
        <v>178</v>
      </c>
      <c r="E48">
        <v>1252</v>
      </c>
    </row>
    <row r="49" spans="1:5" x14ac:dyDescent="0.2">
      <c r="A49" s="30">
        <f>43393+(ROUND(2.5*365,0))</f>
        <v>44306</v>
      </c>
      <c r="B49" t="s">
        <v>161</v>
      </c>
      <c r="C49" t="s">
        <v>174</v>
      </c>
      <c r="D49" t="s">
        <v>165</v>
      </c>
      <c r="E49">
        <v>433</v>
      </c>
    </row>
    <row r="50" spans="1:5" x14ac:dyDescent="0.2">
      <c r="A50" s="30">
        <f>43393+(ROUND(2.5*365,0))</f>
        <v>44306</v>
      </c>
      <c r="B50" t="s">
        <v>161</v>
      </c>
      <c r="C50" t="s">
        <v>179</v>
      </c>
      <c r="D50" t="s">
        <v>175</v>
      </c>
      <c r="E50">
        <v>795</v>
      </c>
    </row>
    <row r="51" spans="1:5" x14ac:dyDescent="0.2">
      <c r="A51" s="30">
        <f>43394+(ROUND(2.5*365,0))</f>
        <v>44307</v>
      </c>
      <c r="B51" t="s">
        <v>169</v>
      </c>
      <c r="C51" t="s">
        <v>159</v>
      </c>
      <c r="D51" t="s">
        <v>165</v>
      </c>
      <c r="E51">
        <v>611</v>
      </c>
    </row>
    <row r="52" spans="1:5" x14ac:dyDescent="0.2">
      <c r="A52" s="30">
        <f>43398+(ROUND(2.5*365,0))</f>
        <v>44311</v>
      </c>
      <c r="B52" t="s">
        <v>163</v>
      </c>
      <c r="C52" t="s">
        <v>171</v>
      </c>
      <c r="D52" t="s">
        <v>165</v>
      </c>
      <c r="E52">
        <v>248</v>
      </c>
    </row>
    <row r="53" spans="1:5" x14ac:dyDescent="0.2">
      <c r="A53" s="30">
        <f>43398+(ROUND(2.5*365,0))</f>
        <v>44311</v>
      </c>
      <c r="B53" t="s">
        <v>161</v>
      </c>
      <c r="C53" t="s">
        <v>167</v>
      </c>
      <c r="D53" t="s">
        <v>165</v>
      </c>
      <c r="E53">
        <v>627</v>
      </c>
    </row>
    <row r="54" spans="1:5" x14ac:dyDescent="0.2">
      <c r="A54" s="30">
        <f>43399+(ROUND(2.5*365,0))</f>
        <v>44312</v>
      </c>
      <c r="B54" t="s">
        <v>169</v>
      </c>
      <c r="C54" t="s">
        <v>174</v>
      </c>
      <c r="D54" t="s">
        <v>160</v>
      </c>
      <c r="E54">
        <v>395</v>
      </c>
    </row>
    <row r="55" spans="1:5" x14ac:dyDescent="0.2">
      <c r="A55" s="30">
        <f>43399+(ROUND(2.5*365,0))</f>
        <v>44312</v>
      </c>
      <c r="B55" t="s">
        <v>169</v>
      </c>
      <c r="C55" t="s">
        <v>171</v>
      </c>
      <c r="D55" t="s">
        <v>162</v>
      </c>
      <c r="E55">
        <v>682</v>
      </c>
    </row>
    <row r="56" spans="1:5" x14ac:dyDescent="0.2">
      <c r="A56" s="30">
        <f>43399+(ROUND(2.5*365,0))</f>
        <v>44312</v>
      </c>
      <c r="B56" t="s">
        <v>158</v>
      </c>
      <c r="C56" t="s">
        <v>167</v>
      </c>
      <c r="D56" t="s">
        <v>165</v>
      </c>
      <c r="E56">
        <v>1072</v>
      </c>
    </row>
    <row r="57" spans="1:5" x14ac:dyDescent="0.2">
      <c r="A57" s="30">
        <f>43399+(ROUND(2.5*365,0))</f>
        <v>44312</v>
      </c>
      <c r="B57" t="s">
        <v>161</v>
      </c>
      <c r="C57" t="s">
        <v>176</v>
      </c>
      <c r="D57" t="s">
        <v>160</v>
      </c>
      <c r="E57">
        <v>1462</v>
      </c>
    </row>
    <row r="58" spans="1:5" x14ac:dyDescent="0.2">
      <c r="A58" s="30">
        <f>43404+(ROUND(2.5*365,0))</f>
        <v>44317</v>
      </c>
      <c r="B58" t="s">
        <v>163</v>
      </c>
      <c r="C58" t="s">
        <v>173</v>
      </c>
      <c r="D58" t="s">
        <v>175</v>
      </c>
      <c r="E58">
        <v>700</v>
      </c>
    </row>
    <row r="59" spans="1:5" x14ac:dyDescent="0.2">
      <c r="A59" s="30">
        <f>43405+(ROUND(2.5*365,0))</f>
        <v>44318</v>
      </c>
      <c r="B59" t="s">
        <v>169</v>
      </c>
      <c r="C59" t="s">
        <v>171</v>
      </c>
      <c r="D59" t="s">
        <v>168</v>
      </c>
      <c r="E59">
        <v>707</v>
      </c>
    </row>
    <row r="60" spans="1:5" x14ac:dyDescent="0.2">
      <c r="A60" s="30">
        <f>43405+(ROUND(2.5*365,0))</f>
        <v>44318</v>
      </c>
      <c r="B60" t="s">
        <v>161</v>
      </c>
      <c r="C60" t="s">
        <v>167</v>
      </c>
      <c r="D60" t="s">
        <v>168</v>
      </c>
      <c r="E60">
        <v>790</v>
      </c>
    </row>
    <row r="61" spans="1:5" x14ac:dyDescent="0.2">
      <c r="A61" s="30">
        <f>43407+(ROUND(2.5*365,0))</f>
        <v>44320</v>
      </c>
      <c r="B61" t="s">
        <v>169</v>
      </c>
      <c r="C61" t="s">
        <v>164</v>
      </c>
      <c r="D61" t="s">
        <v>168</v>
      </c>
      <c r="E61">
        <v>803</v>
      </c>
    </row>
    <row r="62" spans="1:5" x14ac:dyDescent="0.2">
      <c r="A62" s="30">
        <f>43410+(ROUND(2.5*365,0))</f>
        <v>44323</v>
      </c>
      <c r="B62" t="s">
        <v>172</v>
      </c>
      <c r="C62" t="s">
        <v>173</v>
      </c>
      <c r="D62" t="s">
        <v>165</v>
      </c>
      <c r="E62">
        <v>916</v>
      </c>
    </row>
    <row r="63" spans="1:5" x14ac:dyDescent="0.2">
      <c r="A63" s="30">
        <f>43412+(ROUND(2.5*365,0))</f>
        <v>44325</v>
      </c>
      <c r="B63" t="s">
        <v>161</v>
      </c>
      <c r="C63" t="s">
        <v>177</v>
      </c>
      <c r="D63" t="s">
        <v>175</v>
      </c>
      <c r="E63">
        <v>1163</v>
      </c>
    </row>
    <row r="64" spans="1:5" x14ac:dyDescent="0.2">
      <c r="A64" s="30">
        <f>43417+(ROUND(2.5*365,0))</f>
        <v>44330</v>
      </c>
      <c r="B64" t="s">
        <v>172</v>
      </c>
      <c r="C64" t="s">
        <v>176</v>
      </c>
      <c r="D64" t="s">
        <v>168</v>
      </c>
      <c r="E64">
        <v>533</v>
      </c>
    </row>
    <row r="65" spans="1:5" x14ac:dyDescent="0.2">
      <c r="A65" s="30">
        <f>43420+(ROUND(2.5*365,0))</f>
        <v>44333</v>
      </c>
      <c r="B65" t="s">
        <v>172</v>
      </c>
      <c r="C65" t="s">
        <v>159</v>
      </c>
      <c r="D65" t="s">
        <v>175</v>
      </c>
      <c r="E65">
        <v>1227</v>
      </c>
    </row>
    <row r="66" spans="1:5" x14ac:dyDescent="0.2">
      <c r="A66" s="30">
        <f>43424+(ROUND(2.5*365,0))</f>
        <v>44337</v>
      </c>
      <c r="B66" t="s">
        <v>158</v>
      </c>
      <c r="C66" t="s">
        <v>166</v>
      </c>
      <c r="D66" t="s">
        <v>175</v>
      </c>
      <c r="E66">
        <v>1070</v>
      </c>
    </row>
    <row r="67" spans="1:5" x14ac:dyDescent="0.2">
      <c r="A67" s="30">
        <f>43426+(ROUND(2.5*365,0))</f>
        <v>44339</v>
      </c>
      <c r="B67" t="s">
        <v>169</v>
      </c>
      <c r="C67" t="s">
        <v>167</v>
      </c>
      <c r="D67" t="s">
        <v>162</v>
      </c>
      <c r="E67">
        <v>217</v>
      </c>
    </row>
    <row r="68" spans="1:5" x14ac:dyDescent="0.2">
      <c r="A68" s="30">
        <f>43430+(ROUND(2.5*365,0))</f>
        <v>44343</v>
      </c>
      <c r="B68" t="s">
        <v>169</v>
      </c>
      <c r="C68" t="s">
        <v>174</v>
      </c>
      <c r="D68" t="s">
        <v>160</v>
      </c>
      <c r="E68">
        <v>931</v>
      </c>
    </row>
    <row r="69" spans="1:5" x14ac:dyDescent="0.2">
      <c r="A69" s="30">
        <f>43430+(ROUND(2.5*365,0))</f>
        <v>44343</v>
      </c>
      <c r="B69" t="s">
        <v>169</v>
      </c>
      <c r="C69" t="s">
        <v>171</v>
      </c>
      <c r="D69" t="s">
        <v>178</v>
      </c>
      <c r="E69">
        <v>450</v>
      </c>
    </row>
    <row r="70" spans="1:5" x14ac:dyDescent="0.2">
      <c r="A70" s="30">
        <f>43434+(ROUND(2.5*365,0))</f>
        <v>44347</v>
      </c>
      <c r="B70" t="s">
        <v>158</v>
      </c>
      <c r="C70" t="s">
        <v>177</v>
      </c>
      <c r="D70" t="s">
        <v>168</v>
      </c>
      <c r="E70">
        <v>723</v>
      </c>
    </row>
    <row r="71" spans="1:5" x14ac:dyDescent="0.2">
      <c r="A71" s="30">
        <f>43435+(ROUND(2.5*365,0))</f>
        <v>44348</v>
      </c>
      <c r="B71" t="s">
        <v>163</v>
      </c>
      <c r="C71" t="s">
        <v>177</v>
      </c>
      <c r="D71" t="s">
        <v>165</v>
      </c>
      <c r="E71">
        <v>1124</v>
      </c>
    </row>
    <row r="72" spans="1:5" x14ac:dyDescent="0.2">
      <c r="A72" s="30">
        <f>43436+(ROUND(2.5*365,0))</f>
        <v>44349</v>
      </c>
      <c r="B72" t="s">
        <v>158</v>
      </c>
      <c r="C72" t="s">
        <v>173</v>
      </c>
      <c r="D72" t="s">
        <v>160</v>
      </c>
      <c r="E72">
        <v>1070</v>
      </c>
    </row>
    <row r="73" spans="1:5" x14ac:dyDescent="0.2">
      <c r="A73" s="30">
        <f>43439+(ROUND(2.5*365,0))</f>
        <v>44352</v>
      </c>
      <c r="B73" t="s">
        <v>161</v>
      </c>
      <c r="C73" t="s">
        <v>181</v>
      </c>
      <c r="D73" t="s">
        <v>168</v>
      </c>
      <c r="E73">
        <v>501</v>
      </c>
    </row>
    <row r="74" spans="1:5" x14ac:dyDescent="0.2">
      <c r="A74" s="30">
        <f>43439+(ROUND(2.5*365,0))</f>
        <v>44352</v>
      </c>
      <c r="B74" t="s">
        <v>163</v>
      </c>
      <c r="C74" t="s">
        <v>171</v>
      </c>
      <c r="D74" t="s">
        <v>160</v>
      </c>
      <c r="E74">
        <v>746</v>
      </c>
    </row>
    <row r="75" spans="1:5" x14ac:dyDescent="0.2">
      <c r="A75" s="30">
        <f>43441+(ROUND(2.5*365,0))</f>
        <v>44354</v>
      </c>
      <c r="B75" t="s">
        <v>163</v>
      </c>
      <c r="C75" t="s">
        <v>179</v>
      </c>
      <c r="D75" t="s">
        <v>160</v>
      </c>
      <c r="E75">
        <v>1295</v>
      </c>
    </row>
    <row r="76" spans="1:5" x14ac:dyDescent="0.2">
      <c r="A76" s="30">
        <f>43441+(ROUND(2.5*365,0))</f>
        <v>44354</v>
      </c>
      <c r="B76" t="s">
        <v>161</v>
      </c>
      <c r="C76" t="s">
        <v>159</v>
      </c>
      <c r="D76" t="s">
        <v>162</v>
      </c>
      <c r="E76">
        <v>1412</v>
      </c>
    </row>
    <row r="77" spans="1:5" x14ac:dyDescent="0.2">
      <c r="A77" s="30">
        <f>43443+(ROUND(2.5*365,0))</f>
        <v>44356</v>
      </c>
      <c r="B77" t="s">
        <v>158</v>
      </c>
      <c r="C77" t="s">
        <v>166</v>
      </c>
      <c r="D77" t="s">
        <v>162</v>
      </c>
      <c r="E77">
        <v>551</v>
      </c>
    </row>
    <row r="78" spans="1:5" x14ac:dyDescent="0.2">
      <c r="A78" s="30">
        <f>43444+(ROUND(2.5*365,0))</f>
        <v>44357</v>
      </c>
      <c r="B78" t="s">
        <v>161</v>
      </c>
      <c r="C78" t="s">
        <v>167</v>
      </c>
      <c r="D78" t="s">
        <v>168</v>
      </c>
      <c r="E78">
        <v>1063</v>
      </c>
    </row>
    <row r="79" spans="1:5" x14ac:dyDescent="0.2">
      <c r="A79" s="30">
        <f>43445+(ROUND(2.5*365,0))</f>
        <v>44358</v>
      </c>
      <c r="B79" t="s">
        <v>163</v>
      </c>
      <c r="C79" t="s">
        <v>177</v>
      </c>
      <c r="D79" t="s">
        <v>162</v>
      </c>
      <c r="E79">
        <v>582</v>
      </c>
    </row>
    <row r="80" spans="1:5" x14ac:dyDescent="0.2">
      <c r="A80" s="30">
        <f>43453+(ROUND(2.5*365,0))</f>
        <v>44366</v>
      </c>
      <c r="B80" t="s">
        <v>169</v>
      </c>
      <c r="C80" t="s">
        <v>167</v>
      </c>
      <c r="D80" t="s">
        <v>160</v>
      </c>
      <c r="E80">
        <v>874</v>
      </c>
    </row>
  </sheetData>
  <mergeCells count="1">
    <mergeCell ref="A1:C1"/>
  </mergeCells>
  <pageMargins left="0.7" right="0.7" top="0.75" bottom="0.75" header="0.3" footer="0.3"/>
  <pageSetup orientation="portrait" horizontalDpi="4294967294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0C179-BA96-4225-91D1-E02C485B0BF6}">
  <dimension ref="A1:I101"/>
  <sheetViews>
    <sheetView zoomScale="120" zoomScaleNormal="120" workbookViewId="0">
      <selection sqref="A1:D1"/>
    </sheetView>
  </sheetViews>
  <sheetFormatPr baseColWidth="10" defaultColWidth="8.83203125" defaultRowHeight="15" x14ac:dyDescent="0.2"/>
  <cols>
    <col min="1" max="1" width="11.1640625" customWidth="1"/>
    <col min="2" max="2" width="13.5" customWidth="1"/>
    <col min="3" max="3" width="10.33203125" customWidth="1"/>
    <col min="4" max="4" width="12.33203125" bestFit="1" customWidth="1"/>
    <col min="5" max="5" width="10.33203125" customWidth="1"/>
    <col min="8" max="8" width="12.33203125" bestFit="1" customWidth="1"/>
  </cols>
  <sheetData>
    <row r="1" spans="1:9" ht="24" x14ac:dyDescent="0.3">
      <c r="A1" s="98" t="s">
        <v>321</v>
      </c>
      <c r="B1" s="98"/>
      <c r="C1" s="98"/>
      <c r="D1" s="98"/>
    </row>
    <row r="2" spans="1:9" x14ac:dyDescent="0.2">
      <c r="A2" s="14" t="s">
        <v>246</v>
      </c>
      <c r="B2" s="15"/>
    </row>
    <row r="3" spans="1:9" x14ac:dyDescent="0.2">
      <c r="A3" s="14" t="s">
        <v>247</v>
      </c>
      <c r="B3" s="15"/>
    </row>
    <row r="4" spans="1:9" x14ac:dyDescent="0.2">
      <c r="B4" s="15"/>
    </row>
    <row r="5" spans="1:9" x14ac:dyDescent="0.2">
      <c r="B5" s="22" t="s">
        <v>156</v>
      </c>
      <c r="C5" s="22" t="s">
        <v>2</v>
      </c>
      <c r="E5" s="22" t="s">
        <v>157</v>
      </c>
      <c r="F5" s="22" t="s">
        <v>2</v>
      </c>
      <c r="G5" s="22"/>
      <c r="H5" s="22" t="s">
        <v>7</v>
      </c>
      <c r="I5" s="22" t="s">
        <v>2</v>
      </c>
    </row>
    <row r="6" spans="1:9" x14ac:dyDescent="0.2">
      <c r="B6" t="s">
        <v>158</v>
      </c>
      <c r="C6" s="10"/>
      <c r="E6" t="s">
        <v>167</v>
      </c>
      <c r="F6" s="10"/>
      <c r="H6" t="s">
        <v>168</v>
      </c>
      <c r="I6" s="10"/>
    </row>
    <row r="7" spans="1:9" x14ac:dyDescent="0.2">
      <c r="B7" t="s">
        <v>161</v>
      </c>
      <c r="C7" s="10"/>
      <c r="E7" t="s">
        <v>159</v>
      </c>
      <c r="F7" s="10"/>
      <c r="H7" t="s">
        <v>178</v>
      </c>
      <c r="I7" s="10"/>
    </row>
    <row r="8" spans="1:9" x14ac:dyDescent="0.2">
      <c r="B8" t="s">
        <v>163</v>
      </c>
      <c r="C8" s="10"/>
      <c r="E8" t="s">
        <v>173</v>
      </c>
      <c r="F8" s="10"/>
      <c r="H8" t="s">
        <v>160</v>
      </c>
      <c r="I8" s="10"/>
    </row>
    <row r="9" spans="1:9" x14ac:dyDescent="0.2">
      <c r="B9" t="s">
        <v>169</v>
      </c>
      <c r="C9" s="10"/>
      <c r="E9" t="s">
        <v>177</v>
      </c>
      <c r="F9" s="10"/>
      <c r="H9" t="s">
        <v>175</v>
      </c>
      <c r="I9" s="10"/>
    </row>
    <row r="10" spans="1:9" x14ac:dyDescent="0.2">
      <c r="B10" t="s">
        <v>172</v>
      </c>
      <c r="C10" s="10"/>
      <c r="E10" t="s">
        <v>179</v>
      </c>
      <c r="F10" s="10"/>
      <c r="H10" t="s">
        <v>165</v>
      </c>
      <c r="I10" s="10"/>
    </row>
    <row r="11" spans="1:9" x14ac:dyDescent="0.2">
      <c r="B11" s="75" t="s">
        <v>6</v>
      </c>
      <c r="C11" s="10"/>
      <c r="E11" t="s">
        <v>171</v>
      </c>
      <c r="F11" s="10"/>
      <c r="H11" t="s">
        <v>162</v>
      </c>
      <c r="I11" s="10"/>
    </row>
    <row r="12" spans="1:9" x14ac:dyDescent="0.2">
      <c r="E12" s="75" t="s">
        <v>6</v>
      </c>
      <c r="F12" s="10"/>
      <c r="H12" s="75" t="s">
        <v>6</v>
      </c>
      <c r="I12" s="10"/>
    </row>
    <row r="14" spans="1:9" x14ac:dyDescent="0.2">
      <c r="A14" s="22" t="s">
        <v>155</v>
      </c>
      <c r="B14" s="22" t="s">
        <v>156</v>
      </c>
      <c r="C14" s="22" t="s">
        <v>157</v>
      </c>
      <c r="D14" s="22" t="s">
        <v>7</v>
      </c>
      <c r="E14" s="22" t="s">
        <v>8</v>
      </c>
    </row>
    <row r="15" spans="1:9" x14ac:dyDescent="0.2">
      <c r="A15" s="30">
        <v>44198</v>
      </c>
      <c r="B15" t="s">
        <v>158</v>
      </c>
      <c r="C15" t="s">
        <v>159</v>
      </c>
      <c r="D15" t="s">
        <v>160</v>
      </c>
      <c r="E15" s="9">
        <v>779</v>
      </c>
    </row>
    <row r="16" spans="1:9" x14ac:dyDescent="0.2">
      <c r="A16" s="30">
        <f>43286+(ROUND(2.5*365,0))</f>
        <v>44199</v>
      </c>
      <c r="B16" t="s">
        <v>161</v>
      </c>
      <c r="C16" t="s">
        <v>159</v>
      </c>
      <c r="D16" t="s">
        <v>162</v>
      </c>
      <c r="E16" s="9">
        <v>1037</v>
      </c>
    </row>
    <row r="17" spans="1:7" x14ac:dyDescent="0.2">
      <c r="A17" s="30">
        <f>43287+(ROUND(2.5*365,0))</f>
        <v>44200</v>
      </c>
      <c r="B17" t="s">
        <v>163</v>
      </c>
      <c r="C17" t="s">
        <v>167</v>
      </c>
      <c r="D17" t="s">
        <v>165</v>
      </c>
      <c r="E17" s="9">
        <v>1442</v>
      </c>
    </row>
    <row r="18" spans="1:7" x14ac:dyDescent="0.2">
      <c r="A18" s="30">
        <f>43288+(ROUND(2.5*365,0))</f>
        <v>44201</v>
      </c>
      <c r="B18" t="s">
        <v>158</v>
      </c>
      <c r="C18" t="s">
        <v>167</v>
      </c>
      <c r="D18" t="s">
        <v>165</v>
      </c>
      <c r="E18" s="9">
        <v>503</v>
      </c>
    </row>
    <row r="19" spans="1:7" x14ac:dyDescent="0.2">
      <c r="A19" s="30">
        <f>43289+(ROUND(2.5*365,0))</f>
        <v>44202</v>
      </c>
      <c r="B19" t="s">
        <v>158</v>
      </c>
      <c r="C19" t="s">
        <v>167</v>
      </c>
      <c r="D19" t="s">
        <v>168</v>
      </c>
      <c r="E19" s="9">
        <v>1042</v>
      </c>
    </row>
    <row r="20" spans="1:7" x14ac:dyDescent="0.2">
      <c r="A20" s="30">
        <f>43299+(ROUND(2.5*365,0))</f>
        <v>44212</v>
      </c>
      <c r="B20" t="s">
        <v>169</v>
      </c>
      <c r="C20" t="s">
        <v>171</v>
      </c>
      <c r="D20" t="s">
        <v>165</v>
      </c>
      <c r="E20" s="9">
        <v>549</v>
      </c>
    </row>
    <row r="21" spans="1:7" x14ac:dyDescent="0.2">
      <c r="A21" s="30">
        <f>43299+(ROUND(2.5*365,0))</f>
        <v>44212</v>
      </c>
      <c r="B21" t="s">
        <v>169</v>
      </c>
      <c r="C21" t="s">
        <v>167</v>
      </c>
      <c r="D21" t="s">
        <v>160</v>
      </c>
      <c r="E21" s="9">
        <v>605</v>
      </c>
    </row>
    <row r="22" spans="1:7" x14ac:dyDescent="0.2">
      <c r="A22" s="30">
        <f>43300+(ROUND(2.5*365,0))</f>
        <v>44213</v>
      </c>
      <c r="B22" t="s">
        <v>172</v>
      </c>
      <c r="C22" t="s">
        <v>173</v>
      </c>
      <c r="D22" t="s">
        <v>165</v>
      </c>
      <c r="E22" s="9">
        <v>840</v>
      </c>
    </row>
    <row r="23" spans="1:7" x14ac:dyDescent="0.2">
      <c r="A23" s="30">
        <f>43302+(ROUND(2.5*365,0))</f>
        <v>44215</v>
      </c>
      <c r="B23" t="s">
        <v>161</v>
      </c>
      <c r="C23" t="s">
        <v>167</v>
      </c>
      <c r="D23" t="s">
        <v>162</v>
      </c>
      <c r="E23" s="9">
        <v>1049</v>
      </c>
    </row>
    <row r="24" spans="1:7" x14ac:dyDescent="0.2">
      <c r="A24" s="30">
        <f>43304+(ROUND(2.5*365,0))</f>
        <v>44217</v>
      </c>
      <c r="B24" t="s">
        <v>163</v>
      </c>
      <c r="C24" t="s">
        <v>173</v>
      </c>
      <c r="D24" t="s">
        <v>175</v>
      </c>
      <c r="E24" s="9">
        <v>1360</v>
      </c>
      <c r="G24">
        <v>365</v>
      </c>
    </row>
    <row r="25" spans="1:7" x14ac:dyDescent="0.2">
      <c r="A25" s="30">
        <f>43307+(ROUND(2.5*365,0))</f>
        <v>44220</v>
      </c>
      <c r="B25" t="s">
        <v>161</v>
      </c>
      <c r="C25" t="s">
        <v>167</v>
      </c>
      <c r="D25" t="s">
        <v>160</v>
      </c>
      <c r="E25" s="9">
        <v>1403</v>
      </c>
    </row>
    <row r="26" spans="1:7" x14ac:dyDescent="0.2">
      <c r="A26" s="30">
        <f>43308+(ROUND(2.5*365,0))</f>
        <v>44221</v>
      </c>
      <c r="B26" t="s">
        <v>172</v>
      </c>
      <c r="C26" t="s">
        <v>177</v>
      </c>
      <c r="D26" t="s">
        <v>178</v>
      </c>
      <c r="E26" s="9">
        <v>1088</v>
      </c>
    </row>
    <row r="27" spans="1:7" x14ac:dyDescent="0.2">
      <c r="A27" s="30">
        <f>43310+(ROUND(2.5*365,0))</f>
        <v>44223</v>
      </c>
      <c r="B27" t="s">
        <v>158</v>
      </c>
      <c r="C27" t="s">
        <v>159</v>
      </c>
      <c r="D27" t="s">
        <v>178</v>
      </c>
      <c r="E27" s="9">
        <v>1368</v>
      </c>
    </row>
    <row r="28" spans="1:7" x14ac:dyDescent="0.2">
      <c r="A28" s="30">
        <f>43310+(ROUND(2.5*365,0))</f>
        <v>44223</v>
      </c>
      <c r="B28" t="s">
        <v>172</v>
      </c>
      <c r="C28" t="s">
        <v>173</v>
      </c>
      <c r="D28" t="s">
        <v>160</v>
      </c>
      <c r="E28" s="9">
        <v>1317</v>
      </c>
    </row>
    <row r="29" spans="1:7" x14ac:dyDescent="0.2">
      <c r="A29" s="30">
        <f>43318+(ROUND(2.5*365,0))</f>
        <v>44231</v>
      </c>
      <c r="B29" t="s">
        <v>158</v>
      </c>
      <c r="C29" t="s">
        <v>159</v>
      </c>
      <c r="D29" t="s">
        <v>160</v>
      </c>
      <c r="E29" s="9">
        <v>686</v>
      </c>
    </row>
    <row r="30" spans="1:7" x14ac:dyDescent="0.2">
      <c r="A30" s="30">
        <f>43319+(ROUND(2.5*365,0))</f>
        <v>44232</v>
      </c>
      <c r="B30" t="s">
        <v>158</v>
      </c>
      <c r="C30" t="s">
        <v>177</v>
      </c>
      <c r="D30" t="s">
        <v>168</v>
      </c>
      <c r="E30" s="9">
        <v>811</v>
      </c>
    </row>
    <row r="31" spans="1:7" x14ac:dyDescent="0.2">
      <c r="A31" s="30">
        <f>43320+(ROUND(2.5*365,0))</f>
        <v>44233</v>
      </c>
      <c r="B31" t="s">
        <v>158</v>
      </c>
      <c r="C31" t="s">
        <v>159</v>
      </c>
      <c r="D31" t="s">
        <v>165</v>
      </c>
      <c r="E31" s="9">
        <v>624</v>
      </c>
    </row>
    <row r="32" spans="1:7" x14ac:dyDescent="0.2">
      <c r="A32" s="30">
        <f>43321+(ROUND(2.5*365,0))</f>
        <v>44234</v>
      </c>
      <c r="B32" t="s">
        <v>158</v>
      </c>
      <c r="C32" t="s">
        <v>159</v>
      </c>
      <c r="D32" t="s">
        <v>162</v>
      </c>
      <c r="E32" s="9">
        <v>1123</v>
      </c>
    </row>
    <row r="33" spans="1:5" x14ac:dyDescent="0.2">
      <c r="A33" s="30">
        <f>43323+(ROUND(2.5*365,0))</f>
        <v>44236</v>
      </c>
      <c r="B33" t="s">
        <v>158</v>
      </c>
      <c r="C33" t="s">
        <v>179</v>
      </c>
      <c r="D33" t="s">
        <v>168</v>
      </c>
      <c r="E33" s="9">
        <v>1482</v>
      </c>
    </row>
    <row r="34" spans="1:5" x14ac:dyDescent="0.2">
      <c r="A34" s="30">
        <f>43328+(ROUND(2.5*365,0))</f>
        <v>44241</v>
      </c>
      <c r="B34" t="s">
        <v>161</v>
      </c>
      <c r="C34" t="s">
        <v>173</v>
      </c>
      <c r="D34" t="s">
        <v>175</v>
      </c>
      <c r="E34" s="9">
        <v>882</v>
      </c>
    </row>
    <row r="35" spans="1:5" x14ac:dyDescent="0.2">
      <c r="A35" s="30">
        <f>43333+(ROUND(2.5*365,0))</f>
        <v>44246</v>
      </c>
      <c r="B35" t="s">
        <v>169</v>
      </c>
      <c r="C35" t="s">
        <v>159</v>
      </c>
      <c r="D35" t="s">
        <v>175</v>
      </c>
      <c r="E35" s="9">
        <v>558</v>
      </c>
    </row>
    <row r="36" spans="1:5" x14ac:dyDescent="0.2">
      <c r="A36" s="30">
        <f>43334+(ROUND(2.5*365,0))</f>
        <v>44247</v>
      </c>
      <c r="B36" t="s">
        <v>169</v>
      </c>
      <c r="C36" t="s">
        <v>159</v>
      </c>
      <c r="D36" t="s">
        <v>162</v>
      </c>
      <c r="E36" s="9">
        <v>394</v>
      </c>
    </row>
    <row r="37" spans="1:5" x14ac:dyDescent="0.2">
      <c r="A37" s="30">
        <f>43336+(ROUND(2.5*365,0))</f>
        <v>44249</v>
      </c>
      <c r="B37" t="s">
        <v>172</v>
      </c>
      <c r="C37" t="s">
        <v>173</v>
      </c>
      <c r="D37" t="s">
        <v>162</v>
      </c>
      <c r="E37" s="9">
        <v>384</v>
      </c>
    </row>
    <row r="38" spans="1:5" x14ac:dyDescent="0.2">
      <c r="A38" s="30">
        <f>43336+(ROUND(2.5*365,0))</f>
        <v>44249</v>
      </c>
      <c r="B38" t="s">
        <v>161</v>
      </c>
      <c r="C38" t="s">
        <v>173</v>
      </c>
      <c r="D38" t="s">
        <v>178</v>
      </c>
      <c r="E38" s="9">
        <v>286</v>
      </c>
    </row>
    <row r="39" spans="1:5" x14ac:dyDescent="0.2">
      <c r="A39" s="30">
        <f>43341+(ROUND(2.5*365,0))</f>
        <v>44254</v>
      </c>
      <c r="B39" t="s">
        <v>172</v>
      </c>
      <c r="C39" t="s">
        <v>167</v>
      </c>
      <c r="D39" t="s">
        <v>162</v>
      </c>
      <c r="E39" s="9">
        <v>416</v>
      </c>
    </row>
    <row r="40" spans="1:5" x14ac:dyDescent="0.2">
      <c r="A40" s="30">
        <f>43341+(ROUND(2.5*365,0))</f>
        <v>44254</v>
      </c>
      <c r="B40" t="s">
        <v>158</v>
      </c>
      <c r="C40" t="s">
        <v>159</v>
      </c>
      <c r="D40" t="s">
        <v>168</v>
      </c>
      <c r="E40" s="9">
        <v>989</v>
      </c>
    </row>
    <row r="41" spans="1:5" x14ac:dyDescent="0.2">
      <c r="A41" s="30">
        <f>43343+(ROUND(2.5*365,0))</f>
        <v>44256</v>
      </c>
      <c r="B41" t="s">
        <v>161</v>
      </c>
      <c r="C41" t="s">
        <v>173</v>
      </c>
      <c r="D41" t="s">
        <v>160</v>
      </c>
      <c r="E41" s="9">
        <v>821</v>
      </c>
    </row>
    <row r="42" spans="1:5" x14ac:dyDescent="0.2">
      <c r="A42" s="30">
        <f>43344+(ROUND(2.5*365,0))</f>
        <v>44257</v>
      </c>
      <c r="B42" t="s">
        <v>163</v>
      </c>
      <c r="C42" t="s">
        <v>159</v>
      </c>
      <c r="D42" t="s">
        <v>160</v>
      </c>
      <c r="E42" s="9">
        <v>1113</v>
      </c>
    </row>
    <row r="43" spans="1:5" x14ac:dyDescent="0.2">
      <c r="A43" s="30">
        <f>43344+(ROUND(2.5*365,0))</f>
        <v>44257</v>
      </c>
      <c r="B43" t="s">
        <v>161</v>
      </c>
      <c r="C43" t="s">
        <v>177</v>
      </c>
      <c r="D43" t="s">
        <v>168</v>
      </c>
      <c r="E43" s="9">
        <v>1399</v>
      </c>
    </row>
    <row r="44" spans="1:5" x14ac:dyDescent="0.2">
      <c r="A44" s="30">
        <f>43346+(ROUND(2.5*365,0))</f>
        <v>44259</v>
      </c>
      <c r="B44" t="s">
        <v>161</v>
      </c>
      <c r="C44" t="s">
        <v>173</v>
      </c>
      <c r="D44" t="s">
        <v>168</v>
      </c>
      <c r="E44" s="9">
        <v>996</v>
      </c>
    </row>
    <row r="45" spans="1:5" x14ac:dyDescent="0.2">
      <c r="A45" s="30">
        <f>43349+(ROUND(2.5*365,0))</f>
        <v>44262</v>
      </c>
      <c r="B45" t="s">
        <v>161</v>
      </c>
      <c r="C45" t="s">
        <v>179</v>
      </c>
      <c r="D45" t="s">
        <v>162</v>
      </c>
      <c r="E45" s="9">
        <v>407</v>
      </c>
    </row>
    <row r="46" spans="1:5" x14ac:dyDescent="0.2">
      <c r="A46" s="30">
        <f>43351+(ROUND(2.5*365,0))</f>
        <v>44264</v>
      </c>
      <c r="B46" t="s">
        <v>158</v>
      </c>
      <c r="C46" t="s">
        <v>179</v>
      </c>
      <c r="D46" t="s">
        <v>160</v>
      </c>
      <c r="E46" s="9">
        <v>1265</v>
      </c>
    </row>
    <row r="47" spans="1:5" x14ac:dyDescent="0.2">
      <c r="A47" s="30">
        <f>43359+(ROUND(2.5*365,0))</f>
        <v>44272</v>
      </c>
      <c r="B47" t="s">
        <v>169</v>
      </c>
      <c r="C47" t="s">
        <v>171</v>
      </c>
      <c r="D47" t="s">
        <v>175</v>
      </c>
      <c r="E47" s="9">
        <v>236</v>
      </c>
    </row>
    <row r="48" spans="1:5" x14ac:dyDescent="0.2">
      <c r="A48" s="30">
        <f>43367+(ROUND(2.5*365,0))</f>
        <v>44280</v>
      </c>
      <c r="B48" t="s">
        <v>161</v>
      </c>
      <c r="C48" t="s">
        <v>171</v>
      </c>
      <c r="D48" t="s">
        <v>168</v>
      </c>
      <c r="E48" s="9">
        <v>1339</v>
      </c>
    </row>
    <row r="49" spans="1:5" x14ac:dyDescent="0.2">
      <c r="A49" s="30">
        <f>43368+(ROUND(2.5*365,0))</f>
        <v>44281</v>
      </c>
      <c r="B49" t="s">
        <v>172</v>
      </c>
      <c r="C49" t="s">
        <v>167</v>
      </c>
      <c r="D49" t="s">
        <v>165</v>
      </c>
      <c r="E49" s="9">
        <v>361</v>
      </c>
    </row>
    <row r="50" spans="1:5" x14ac:dyDescent="0.2">
      <c r="A50" s="30">
        <f>43374+(ROUND(2.5*365,0))</f>
        <v>44287</v>
      </c>
      <c r="B50" t="s">
        <v>161</v>
      </c>
      <c r="C50" t="s">
        <v>173</v>
      </c>
      <c r="D50" t="s">
        <v>160</v>
      </c>
      <c r="E50" s="9">
        <v>207</v>
      </c>
    </row>
    <row r="51" spans="1:5" x14ac:dyDescent="0.2">
      <c r="A51" s="30">
        <f>43376+(ROUND(2.5*365,0))</f>
        <v>44289</v>
      </c>
      <c r="B51" t="s">
        <v>172</v>
      </c>
      <c r="C51" t="s">
        <v>167</v>
      </c>
      <c r="D51" t="s">
        <v>178</v>
      </c>
      <c r="E51" s="9">
        <v>1297</v>
      </c>
    </row>
    <row r="52" spans="1:5" x14ac:dyDescent="0.2">
      <c r="A52" s="30">
        <f>43382+(ROUND(2.5*365,0))</f>
        <v>44295</v>
      </c>
      <c r="B52" t="s">
        <v>172</v>
      </c>
      <c r="C52" t="s">
        <v>177</v>
      </c>
      <c r="D52" t="s">
        <v>175</v>
      </c>
      <c r="E52" s="9">
        <v>1086</v>
      </c>
    </row>
    <row r="53" spans="1:5" x14ac:dyDescent="0.2">
      <c r="A53" s="30">
        <f>43384+(ROUND(2.5*365,0))</f>
        <v>44297</v>
      </c>
      <c r="B53" t="s">
        <v>163</v>
      </c>
      <c r="C53" t="s">
        <v>177</v>
      </c>
      <c r="D53" t="s">
        <v>168</v>
      </c>
      <c r="E53" s="9">
        <v>1288</v>
      </c>
    </row>
    <row r="54" spans="1:5" x14ac:dyDescent="0.2">
      <c r="A54" s="30">
        <f>43385+(ROUND(2.5*365,0))</f>
        <v>44298</v>
      </c>
      <c r="B54" t="s">
        <v>161</v>
      </c>
      <c r="C54" t="s">
        <v>179</v>
      </c>
      <c r="D54" t="s">
        <v>168</v>
      </c>
      <c r="E54" s="9">
        <v>625</v>
      </c>
    </row>
    <row r="55" spans="1:5" x14ac:dyDescent="0.2">
      <c r="A55" s="30">
        <f>43390+(ROUND(2.5*365,0))</f>
        <v>44303</v>
      </c>
      <c r="B55" t="s">
        <v>158</v>
      </c>
      <c r="C55" t="s">
        <v>167</v>
      </c>
      <c r="D55" t="s">
        <v>168</v>
      </c>
      <c r="E55" s="9">
        <v>267</v>
      </c>
    </row>
    <row r="56" spans="1:5" x14ac:dyDescent="0.2">
      <c r="A56" s="30">
        <f>43392+(ROUND(2.5*365,0))</f>
        <v>44305</v>
      </c>
      <c r="B56" t="s">
        <v>158</v>
      </c>
      <c r="C56" t="s">
        <v>179</v>
      </c>
      <c r="D56" t="s">
        <v>175</v>
      </c>
      <c r="E56" s="9">
        <v>1100</v>
      </c>
    </row>
    <row r="57" spans="1:5" x14ac:dyDescent="0.2">
      <c r="A57" s="30">
        <f>43392+(ROUND(2.5*365,0))</f>
        <v>44305</v>
      </c>
      <c r="B57" t="s">
        <v>172</v>
      </c>
      <c r="C57" t="s">
        <v>177</v>
      </c>
      <c r="D57" t="s">
        <v>178</v>
      </c>
      <c r="E57" s="9">
        <v>1252</v>
      </c>
    </row>
    <row r="58" spans="1:5" x14ac:dyDescent="0.2">
      <c r="A58" s="30">
        <f>43393+(ROUND(2.5*365,0))</f>
        <v>44306</v>
      </c>
      <c r="B58" t="s">
        <v>161</v>
      </c>
      <c r="C58" t="s">
        <v>179</v>
      </c>
      <c r="D58" t="s">
        <v>175</v>
      </c>
      <c r="E58" s="9">
        <v>795</v>
      </c>
    </row>
    <row r="59" spans="1:5" x14ac:dyDescent="0.2">
      <c r="A59" s="30">
        <f>43393+(ROUND(2.5*365,0))</f>
        <v>44306</v>
      </c>
      <c r="B59" t="s">
        <v>161</v>
      </c>
      <c r="C59" t="s">
        <v>177</v>
      </c>
      <c r="D59" t="s">
        <v>165</v>
      </c>
      <c r="E59" s="9">
        <v>433</v>
      </c>
    </row>
    <row r="60" spans="1:5" x14ac:dyDescent="0.2">
      <c r="A60" s="30">
        <f>43394+(ROUND(2.5*365,0))</f>
        <v>44307</v>
      </c>
      <c r="B60" t="s">
        <v>169</v>
      </c>
      <c r="C60" t="s">
        <v>159</v>
      </c>
      <c r="D60" t="s">
        <v>165</v>
      </c>
      <c r="E60" s="9">
        <v>611</v>
      </c>
    </row>
    <row r="61" spans="1:5" x14ac:dyDescent="0.2">
      <c r="A61" s="30">
        <f>43398+(ROUND(2.5*365,0))</f>
        <v>44311</v>
      </c>
      <c r="B61" t="s">
        <v>161</v>
      </c>
      <c r="C61" t="s">
        <v>167</v>
      </c>
      <c r="D61" t="s">
        <v>165</v>
      </c>
      <c r="E61" s="9">
        <v>627</v>
      </c>
    </row>
    <row r="62" spans="1:5" x14ac:dyDescent="0.2">
      <c r="A62" s="30">
        <f>43398+(ROUND(2.5*365,0))</f>
        <v>44311</v>
      </c>
      <c r="B62" t="s">
        <v>163</v>
      </c>
      <c r="C62" t="s">
        <v>171</v>
      </c>
      <c r="D62" t="s">
        <v>165</v>
      </c>
      <c r="E62" s="9">
        <v>248</v>
      </c>
    </row>
    <row r="63" spans="1:5" x14ac:dyDescent="0.2">
      <c r="A63" s="30">
        <f>43399+(ROUND(2.5*365,0))</f>
        <v>44312</v>
      </c>
      <c r="B63" t="s">
        <v>158</v>
      </c>
      <c r="C63" t="s">
        <v>167</v>
      </c>
      <c r="D63" t="s">
        <v>165</v>
      </c>
      <c r="E63" s="9">
        <v>1072</v>
      </c>
    </row>
    <row r="64" spans="1:5" x14ac:dyDescent="0.2">
      <c r="A64" s="30">
        <f>43399+(ROUND(2.5*365,0))</f>
        <v>44312</v>
      </c>
      <c r="B64" t="s">
        <v>169</v>
      </c>
      <c r="C64" t="s">
        <v>171</v>
      </c>
      <c r="D64" t="s">
        <v>162</v>
      </c>
      <c r="E64" s="9">
        <v>682</v>
      </c>
    </row>
    <row r="65" spans="1:5" x14ac:dyDescent="0.2">
      <c r="A65" s="30">
        <f>43399+(ROUND(2.5*365,0))</f>
        <v>44312</v>
      </c>
      <c r="B65" t="s">
        <v>169</v>
      </c>
      <c r="C65" t="s">
        <v>179</v>
      </c>
      <c r="D65" t="s">
        <v>160</v>
      </c>
      <c r="E65" s="9">
        <v>395</v>
      </c>
    </row>
    <row r="66" spans="1:5" x14ac:dyDescent="0.2">
      <c r="A66" s="30">
        <f>43399+(ROUND(2.5*365,0))</f>
        <v>44312</v>
      </c>
      <c r="B66" t="s">
        <v>161</v>
      </c>
      <c r="C66" t="s">
        <v>179</v>
      </c>
      <c r="D66" t="s">
        <v>160</v>
      </c>
      <c r="E66" s="9">
        <v>1462</v>
      </c>
    </row>
    <row r="67" spans="1:5" x14ac:dyDescent="0.2">
      <c r="A67" s="30">
        <f>43404+(ROUND(2.5*365,0))</f>
        <v>44317</v>
      </c>
      <c r="B67" t="s">
        <v>163</v>
      </c>
      <c r="C67" t="s">
        <v>173</v>
      </c>
      <c r="D67" t="s">
        <v>175</v>
      </c>
      <c r="E67" s="9">
        <v>700</v>
      </c>
    </row>
    <row r="68" spans="1:5" x14ac:dyDescent="0.2">
      <c r="A68" s="30">
        <f>43405+(ROUND(2.5*365,0))</f>
        <v>44318</v>
      </c>
      <c r="B68" t="s">
        <v>161</v>
      </c>
      <c r="C68" t="s">
        <v>167</v>
      </c>
      <c r="D68" t="s">
        <v>168</v>
      </c>
      <c r="E68" s="9">
        <v>790</v>
      </c>
    </row>
    <row r="69" spans="1:5" x14ac:dyDescent="0.2">
      <c r="A69" s="30">
        <f>43405+(ROUND(2.5*365,0))</f>
        <v>44318</v>
      </c>
      <c r="B69" t="s">
        <v>169</v>
      </c>
      <c r="C69" t="s">
        <v>171</v>
      </c>
      <c r="D69" t="s">
        <v>168</v>
      </c>
      <c r="E69" s="9">
        <v>707</v>
      </c>
    </row>
    <row r="70" spans="1:5" x14ac:dyDescent="0.2">
      <c r="A70" s="30">
        <f>43407+(ROUND(2.5*365,0))</f>
        <v>44320</v>
      </c>
      <c r="B70" t="s">
        <v>169</v>
      </c>
      <c r="C70" t="s">
        <v>179</v>
      </c>
      <c r="D70" t="s">
        <v>168</v>
      </c>
      <c r="E70" s="9">
        <v>803</v>
      </c>
    </row>
    <row r="71" spans="1:5" x14ac:dyDescent="0.2">
      <c r="A71" s="30">
        <f>43410+(ROUND(2.5*365,0))</f>
        <v>44323</v>
      </c>
      <c r="B71" t="s">
        <v>172</v>
      </c>
      <c r="C71" t="s">
        <v>173</v>
      </c>
      <c r="D71" t="s">
        <v>165</v>
      </c>
      <c r="E71" s="9">
        <v>916</v>
      </c>
    </row>
    <row r="72" spans="1:5" x14ac:dyDescent="0.2">
      <c r="A72" s="30">
        <f>43412+(ROUND(2.5*365,0))</f>
        <v>44325</v>
      </c>
      <c r="B72" t="s">
        <v>161</v>
      </c>
      <c r="C72" t="s">
        <v>177</v>
      </c>
      <c r="D72" t="s">
        <v>175</v>
      </c>
      <c r="E72" s="9">
        <v>1163</v>
      </c>
    </row>
    <row r="73" spans="1:5" x14ac:dyDescent="0.2">
      <c r="A73" s="30">
        <f>43417+(ROUND(2.5*365,0))</f>
        <v>44330</v>
      </c>
      <c r="B73" t="s">
        <v>172</v>
      </c>
      <c r="C73" t="s">
        <v>171</v>
      </c>
      <c r="D73" t="s">
        <v>168</v>
      </c>
      <c r="E73" s="9">
        <v>533</v>
      </c>
    </row>
    <row r="74" spans="1:5" x14ac:dyDescent="0.2">
      <c r="A74" s="30">
        <f>43420+(ROUND(2.5*365,0))</f>
        <v>44333</v>
      </c>
      <c r="B74" t="s">
        <v>172</v>
      </c>
      <c r="C74" t="s">
        <v>159</v>
      </c>
      <c r="D74" t="s">
        <v>175</v>
      </c>
      <c r="E74" s="9">
        <v>1227</v>
      </c>
    </row>
    <row r="75" spans="1:5" x14ac:dyDescent="0.2">
      <c r="A75" s="30">
        <f>43424+(ROUND(2.5*365,0))</f>
        <v>44337</v>
      </c>
      <c r="B75" t="s">
        <v>158</v>
      </c>
      <c r="C75" t="s">
        <v>179</v>
      </c>
      <c r="D75" t="s">
        <v>175</v>
      </c>
      <c r="E75" s="9">
        <v>1070</v>
      </c>
    </row>
    <row r="76" spans="1:5" x14ac:dyDescent="0.2">
      <c r="A76" s="30">
        <f>43426+(ROUND(2.5*365,0))</f>
        <v>44339</v>
      </c>
      <c r="B76" t="s">
        <v>169</v>
      </c>
      <c r="C76" t="s">
        <v>167</v>
      </c>
      <c r="D76" t="s">
        <v>162</v>
      </c>
      <c r="E76" s="9">
        <v>217</v>
      </c>
    </row>
    <row r="77" spans="1:5" x14ac:dyDescent="0.2">
      <c r="A77" s="30">
        <f>43430+(ROUND(2.5*365,0))</f>
        <v>44343</v>
      </c>
      <c r="B77" t="s">
        <v>169</v>
      </c>
      <c r="C77" t="s">
        <v>171</v>
      </c>
      <c r="D77" t="s">
        <v>178</v>
      </c>
      <c r="E77" s="9">
        <v>450</v>
      </c>
    </row>
    <row r="78" spans="1:5" x14ac:dyDescent="0.2">
      <c r="A78" s="30">
        <f>43430+(ROUND(2.5*365,0))</f>
        <v>44343</v>
      </c>
      <c r="B78" t="s">
        <v>169</v>
      </c>
      <c r="C78" t="s">
        <v>171</v>
      </c>
      <c r="D78" t="s">
        <v>160</v>
      </c>
      <c r="E78" s="9">
        <v>931</v>
      </c>
    </row>
    <row r="79" spans="1:5" x14ac:dyDescent="0.2">
      <c r="A79" s="30">
        <f>43434+(ROUND(2.5*365,0))</f>
        <v>44347</v>
      </c>
      <c r="B79" t="s">
        <v>158</v>
      </c>
      <c r="C79" t="s">
        <v>177</v>
      </c>
      <c r="D79" t="s">
        <v>168</v>
      </c>
      <c r="E79" s="9">
        <v>723</v>
      </c>
    </row>
    <row r="80" spans="1:5" x14ac:dyDescent="0.2">
      <c r="A80" s="30">
        <f>43435+(ROUND(2.5*365,0))</f>
        <v>44348</v>
      </c>
      <c r="B80" t="s">
        <v>163</v>
      </c>
      <c r="C80" t="s">
        <v>177</v>
      </c>
      <c r="D80" t="s">
        <v>165</v>
      </c>
      <c r="E80" s="9">
        <v>1124</v>
      </c>
    </row>
    <row r="81" spans="1:9" x14ac:dyDescent="0.2">
      <c r="A81" s="30">
        <f>43436+(ROUND(2.5*365,0))</f>
        <v>44349</v>
      </c>
      <c r="B81" t="s">
        <v>158</v>
      </c>
      <c r="C81" t="s">
        <v>173</v>
      </c>
      <c r="D81" t="s">
        <v>160</v>
      </c>
      <c r="E81" s="9">
        <v>1070</v>
      </c>
    </row>
    <row r="82" spans="1:9" x14ac:dyDescent="0.2">
      <c r="A82" s="30">
        <f>43439+(ROUND(2.5*365,0))</f>
        <v>44352</v>
      </c>
      <c r="B82" t="s">
        <v>163</v>
      </c>
      <c r="C82" t="s">
        <v>171</v>
      </c>
      <c r="D82" t="s">
        <v>160</v>
      </c>
      <c r="E82" s="9">
        <v>746</v>
      </c>
    </row>
    <row r="83" spans="1:9" x14ac:dyDescent="0.2">
      <c r="A83" s="30">
        <f>43439+(ROUND(2.5*365,0))</f>
        <v>44352</v>
      </c>
      <c r="B83" t="s">
        <v>161</v>
      </c>
      <c r="C83" t="s">
        <v>159</v>
      </c>
      <c r="D83" t="s">
        <v>168</v>
      </c>
      <c r="E83" s="9">
        <v>501</v>
      </c>
    </row>
    <row r="84" spans="1:9" x14ac:dyDescent="0.2">
      <c r="A84" s="30">
        <f>43441+(ROUND(2.5*365,0))</f>
        <v>44354</v>
      </c>
      <c r="B84" t="s">
        <v>161</v>
      </c>
      <c r="C84" t="s">
        <v>159</v>
      </c>
      <c r="D84" t="s">
        <v>162</v>
      </c>
      <c r="E84" s="9">
        <v>1412</v>
      </c>
    </row>
    <row r="85" spans="1:9" x14ac:dyDescent="0.2">
      <c r="A85" s="30">
        <f>43441+(ROUND(2.5*365,0))</f>
        <v>44354</v>
      </c>
      <c r="B85" t="s">
        <v>163</v>
      </c>
      <c r="C85" t="s">
        <v>179</v>
      </c>
      <c r="D85" t="s">
        <v>160</v>
      </c>
      <c r="E85" s="9">
        <v>1295</v>
      </c>
    </row>
    <row r="86" spans="1:9" x14ac:dyDescent="0.2">
      <c r="A86" s="30">
        <f>43443+(ROUND(2.5*365,0))</f>
        <v>44356</v>
      </c>
      <c r="B86" t="s">
        <v>158</v>
      </c>
      <c r="C86" t="s">
        <v>171</v>
      </c>
      <c r="D86" t="s">
        <v>162</v>
      </c>
      <c r="E86" s="9">
        <v>551</v>
      </c>
    </row>
    <row r="87" spans="1:9" x14ac:dyDescent="0.2">
      <c r="A87" s="30">
        <f>43444+(ROUND(2.5*365,0))</f>
        <v>44357</v>
      </c>
      <c r="B87" t="s">
        <v>161</v>
      </c>
      <c r="C87" t="s">
        <v>167</v>
      </c>
      <c r="D87" t="s">
        <v>168</v>
      </c>
      <c r="E87" s="9">
        <v>1063</v>
      </c>
    </row>
    <row r="88" spans="1:9" x14ac:dyDescent="0.2">
      <c r="A88" s="30">
        <f>43445+(ROUND(2.5*365,0))</f>
        <v>44358</v>
      </c>
      <c r="B88" t="s">
        <v>163</v>
      </c>
      <c r="C88" t="s">
        <v>177</v>
      </c>
      <c r="D88" t="s">
        <v>162</v>
      </c>
      <c r="E88" s="9">
        <v>582</v>
      </c>
    </row>
    <row r="89" spans="1:9" x14ac:dyDescent="0.2">
      <c r="A89" s="30">
        <f>43453+(ROUND(2.5*365,0))</f>
        <v>44366</v>
      </c>
      <c r="B89" t="s">
        <v>169</v>
      </c>
      <c r="C89" t="s">
        <v>167</v>
      </c>
      <c r="D89" t="s">
        <v>160</v>
      </c>
      <c r="E89" s="9">
        <v>874</v>
      </c>
    </row>
    <row r="93" spans="1:9" x14ac:dyDescent="0.2">
      <c r="A93" s="73" t="s">
        <v>248</v>
      </c>
    </row>
    <row r="94" spans="1:9" x14ac:dyDescent="0.2">
      <c r="B94" s="22" t="s">
        <v>156</v>
      </c>
      <c r="C94" s="22" t="s">
        <v>2</v>
      </c>
      <c r="E94" s="22" t="s">
        <v>157</v>
      </c>
      <c r="F94" s="22" t="s">
        <v>2</v>
      </c>
      <c r="G94" s="22"/>
      <c r="H94" s="22" t="s">
        <v>7</v>
      </c>
      <c r="I94" s="22" t="s">
        <v>2</v>
      </c>
    </row>
    <row r="95" spans="1:9" x14ac:dyDescent="0.2">
      <c r="B95" t="s">
        <v>158</v>
      </c>
      <c r="C95" s="74">
        <f>SUMIF($B$15:$B$89,B95,$E$15:$E$89)</f>
        <v>16525</v>
      </c>
      <c r="E95" t="s">
        <v>167</v>
      </c>
      <c r="F95" s="74">
        <f>SUMIF($C$15:$C$89,E95,$E$15:$E$89)</f>
        <v>13028</v>
      </c>
      <c r="H95" t="s">
        <v>168</v>
      </c>
      <c r="I95" s="74">
        <f>SUMIF($D$15:$D$89,H95,$E$15:$E$89)</f>
        <v>15358</v>
      </c>
    </row>
    <row r="96" spans="1:9" x14ac:dyDescent="0.2">
      <c r="B96" t="s">
        <v>161</v>
      </c>
      <c r="C96" s="74">
        <f t="shared" ref="C96:C99" si="0">SUMIF($B$15:$B$89,B96,$E$15:$E$89)</f>
        <v>18697</v>
      </c>
      <c r="E96" t="s">
        <v>159</v>
      </c>
      <c r="F96" s="74">
        <f t="shared" ref="F96:F100" si="1">SUMIF($C$15:$C$89,E96,$E$15:$E$89)</f>
        <v>12422</v>
      </c>
      <c r="H96" t="s">
        <v>178</v>
      </c>
      <c r="I96" s="74">
        <f t="shared" ref="I96:I100" si="2">SUMIF($D$15:$D$89,H96,$E$15:$E$89)</f>
        <v>5741</v>
      </c>
    </row>
    <row r="97" spans="2:9" x14ac:dyDescent="0.2">
      <c r="B97" t="s">
        <v>163</v>
      </c>
      <c r="C97" s="74">
        <f t="shared" si="0"/>
        <v>9898</v>
      </c>
      <c r="E97" t="s">
        <v>173</v>
      </c>
      <c r="F97" s="74">
        <f t="shared" si="1"/>
        <v>9779</v>
      </c>
      <c r="H97" t="s">
        <v>160</v>
      </c>
      <c r="I97" s="74">
        <f t="shared" si="2"/>
        <v>14969</v>
      </c>
    </row>
    <row r="98" spans="2:9" x14ac:dyDescent="0.2">
      <c r="B98" t="s">
        <v>169</v>
      </c>
      <c r="C98" s="74">
        <f t="shared" si="0"/>
        <v>8012</v>
      </c>
      <c r="E98" t="s">
        <v>177</v>
      </c>
      <c r="F98" s="74">
        <f t="shared" si="1"/>
        <v>10949</v>
      </c>
      <c r="H98" t="s">
        <v>175</v>
      </c>
      <c r="I98" s="74">
        <f t="shared" si="2"/>
        <v>10177</v>
      </c>
    </row>
    <row r="99" spans="2:9" x14ac:dyDescent="0.2">
      <c r="B99" t="s">
        <v>172</v>
      </c>
      <c r="C99" s="74">
        <f t="shared" si="0"/>
        <v>10717</v>
      </c>
      <c r="E99" t="s">
        <v>179</v>
      </c>
      <c r="F99" s="74">
        <f t="shared" si="1"/>
        <v>10699</v>
      </c>
      <c r="H99" t="s">
        <v>165</v>
      </c>
      <c r="I99" s="74">
        <f t="shared" si="2"/>
        <v>9350</v>
      </c>
    </row>
    <row r="100" spans="2:9" x14ac:dyDescent="0.2">
      <c r="B100" s="75" t="s">
        <v>6</v>
      </c>
      <c r="C100" s="76">
        <f>SUM(C95:C99)</f>
        <v>63849</v>
      </c>
      <c r="E100" t="s">
        <v>171</v>
      </c>
      <c r="F100" s="74">
        <f t="shared" si="1"/>
        <v>6972</v>
      </c>
      <c r="H100" t="s">
        <v>162</v>
      </c>
      <c r="I100" s="74">
        <f t="shared" si="2"/>
        <v>8254</v>
      </c>
    </row>
    <row r="101" spans="2:9" x14ac:dyDescent="0.2">
      <c r="E101" s="75" t="s">
        <v>6</v>
      </c>
      <c r="F101" s="76">
        <f>SUM(F95:F100)</f>
        <v>63849</v>
      </c>
      <c r="H101" s="75" t="s">
        <v>6</v>
      </c>
      <c r="I101" s="76">
        <f>SUM(I95:I100)</f>
        <v>63849</v>
      </c>
    </row>
  </sheetData>
  <sortState xmlns:xlrd2="http://schemas.microsoft.com/office/spreadsheetml/2017/richdata2" ref="A15:E89">
    <sortCondition ref="A19"/>
  </sortState>
  <mergeCells count="1">
    <mergeCell ref="A1:D1"/>
  </mergeCells>
  <pageMargins left="0.7" right="0.7" top="0.75" bottom="0.75" header="0.3" footer="0.3"/>
  <pageSetup orientation="portrait" horizontalDpi="4294967294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E8DA0-8CB7-47CE-9ECC-B97BBD19E7C0}">
  <dimension ref="A1:E90"/>
  <sheetViews>
    <sheetView zoomScale="120" zoomScaleNormal="120" workbookViewId="0">
      <selection sqref="A1:C1"/>
    </sheetView>
  </sheetViews>
  <sheetFormatPr baseColWidth="10" defaultColWidth="8.83203125" defaultRowHeight="15" x14ac:dyDescent="0.2"/>
  <cols>
    <col min="1" max="5" width="12.83203125" customWidth="1"/>
    <col min="6" max="6" width="9.1640625" customWidth="1"/>
  </cols>
  <sheetData>
    <row r="1" spans="1:5" ht="24" x14ac:dyDescent="0.3">
      <c r="A1" s="97" t="s">
        <v>251</v>
      </c>
      <c r="B1" s="97"/>
      <c r="C1" s="97"/>
    </row>
    <row r="2" spans="1:5" x14ac:dyDescent="0.2">
      <c r="A2" s="14" t="s">
        <v>252</v>
      </c>
    </row>
    <row r="3" spans="1:5" x14ac:dyDescent="0.2">
      <c r="A3" s="14" t="s">
        <v>253</v>
      </c>
    </row>
    <row r="4" spans="1:5" x14ac:dyDescent="0.2">
      <c r="A4" s="14" t="s">
        <v>254</v>
      </c>
    </row>
    <row r="6" spans="1:5" x14ac:dyDescent="0.2">
      <c r="A6" s="68" t="s">
        <v>182</v>
      </c>
    </row>
    <row r="7" spans="1:5" x14ac:dyDescent="0.2">
      <c r="A7" s="66" t="s">
        <v>183</v>
      </c>
    </row>
    <row r="8" spans="1:5" x14ac:dyDescent="0.2">
      <c r="A8" s="66" t="s">
        <v>184</v>
      </c>
    </row>
    <row r="9" spans="1:5" x14ac:dyDescent="0.2">
      <c r="A9" s="66" t="s">
        <v>185</v>
      </c>
    </row>
    <row r="10" spans="1:5" x14ac:dyDescent="0.2">
      <c r="A10" s="66" t="s">
        <v>186</v>
      </c>
    </row>
    <row r="11" spans="1:5" x14ac:dyDescent="0.2">
      <c r="A11" s="66" t="s">
        <v>187</v>
      </c>
    </row>
    <row r="12" spans="1:5" x14ac:dyDescent="0.2">
      <c r="A12" s="66" t="s">
        <v>188</v>
      </c>
    </row>
    <row r="13" spans="1:5" x14ac:dyDescent="0.2">
      <c r="A13" s="66" t="s">
        <v>189</v>
      </c>
    </row>
    <row r="15" spans="1:5" x14ac:dyDescent="0.2">
      <c r="A15" s="22" t="s">
        <v>155</v>
      </c>
      <c r="B15" s="22" t="s">
        <v>156</v>
      </c>
      <c r="C15" s="22" t="s">
        <v>157</v>
      </c>
      <c r="D15" s="22" t="s">
        <v>7</v>
      </c>
      <c r="E15" s="22" t="s">
        <v>8</v>
      </c>
    </row>
    <row r="16" spans="1:5" x14ac:dyDescent="0.2">
      <c r="A16" s="30">
        <v>44198</v>
      </c>
      <c r="B16" t="s">
        <v>158</v>
      </c>
      <c r="C16" t="s">
        <v>159</v>
      </c>
      <c r="D16" t="s">
        <v>160</v>
      </c>
      <c r="E16" s="9">
        <v>779</v>
      </c>
    </row>
    <row r="17" spans="1:5" x14ac:dyDescent="0.2">
      <c r="A17" s="30">
        <f>43286+(ROUND(2.5*365,0))</f>
        <v>44199</v>
      </c>
      <c r="B17" t="s">
        <v>161</v>
      </c>
      <c r="C17" t="s">
        <v>159</v>
      </c>
      <c r="D17" t="s">
        <v>162</v>
      </c>
      <c r="E17" s="9">
        <v>1037</v>
      </c>
    </row>
    <row r="18" spans="1:5" x14ac:dyDescent="0.2">
      <c r="A18" s="30">
        <f>43287+(ROUND(2.5*365,0))</f>
        <v>44200</v>
      </c>
      <c r="B18" t="s">
        <v>163</v>
      </c>
      <c r="C18" t="s">
        <v>164</v>
      </c>
      <c r="D18" t="s">
        <v>165</v>
      </c>
      <c r="E18" s="9">
        <v>1442</v>
      </c>
    </row>
    <row r="19" spans="1:5" x14ac:dyDescent="0.2">
      <c r="A19" s="30">
        <f>43288+(ROUND(2.5*365,0))</f>
        <v>44201</v>
      </c>
      <c r="B19" t="s">
        <v>158</v>
      </c>
      <c r="C19" t="s">
        <v>166</v>
      </c>
      <c r="D19" t="s">
        <v>165</v>
      </c>
      <c r="E19" s="9">
        <v>503</v>
      </c>
    </row>
    <row r="20" spans="1:5" x14ac:dyDescent="0.2">
      <c r="A20" s="30">
        <f>43289+(ROUND(2.5*365,0))</f>
        <v>44202</v>
      </c>
      <c r="B20" t="s">
        <v>158</v>
      </c>
      <c r="C20" t="s">
        <v>167</v>
      </c>
      <c r="D20" t="s">
        <v>168</v>
      </c>
      <c r="E20" s="9">
        <v>1042</v>
      </c>
    </row>
    <row r="21" spans="1:5" x14ac:dyDescent="0.2">
      <c r="A21" s="30">
        <f>43299+(ROUND(2.5*365,0))</f>
        <v>44212</v>
      </c>
      <c r="B21" t="s">
        <v>169</v>
      </c>
      <c r="C21" t="s">
        <v>170</v>
      </c>
      <c r="D21" t="s">
        <v>160</v>
      </c>
      <c r="E21" s="9">
        <v>605</v>
      </c>
    </row>
    <row r="22" spans="1:5" x14ac:dyDescent="0.2">
      <c r="A22" s="30">
        <f>43299+(ROUND(2.5*365,0))</f>
        <v>44212</v>
      </c>
      <c r="B22" t="s">
        <v>169</v>
      </c>
      <c r="C22" t="s">
        <v>171</v>
      </c>
      <c r="D22" t="s">
        <v>165</v>
      </c>
      <c r="E22" s="9">
        <v>549</v>
      </c>
    </row>
    <row r="23" spans="1:5" x14ac:dyDescent="0.2">
      <c r="A23" s="30">
        <f>43300+(ROUND(2.5*365,0))</f>
        <v>44213</v>
      </c>
      <c r="B23" t="s">
        <v>172</v>
      </c>
      <c r="C23" t="s">
        <v>173</v>
      </c>
      <c r="D23" t="s">
        <v>165</v>
      </c>
      <c r="E23" s="9">
        <v>840</v>
      </c>
    </row>
    <row r="24" spans="1:5" x14ac:dyDescent="0.2">
      <c r="A24" s="30">
        <f>43302+(ROUND(2.5*365,0))</f>
        <v>44215</v>
      </c>
      <c r="B24" t="s">
        <v>161</v>
      </c>
      <c r="C24" t="s">
        <v>174</v>
      </c>
      <c r="D24" t="s">
        <v>162</v>
      </c>
      <c r="E24" s="9">
        <v>1049</v>
      </c>
    </row>
    <row r="25" spans="1:5" x14ac:dyDescent="0.2">
      <c r="A25" s="30">
        <f>43304+(ROUND(2.5*365,0))</f>
        <v>44217</v>
      </c>
      <c r="B25" t="s">
        <v>163</v>
      </c>
      <c r="C25" t="s">
        <v>173</v>
      </c>
      <c r="D25" t="s">
        <v>175</v>
      </c>
      <c r="E25" s="9">
        <v>1360</v>
      </c>
    </row>
    <row r="26" spans="1:5" x14ac:dyDescent="0.2">
      <c r="A26" s="30">
        <f>43307+(ROUND(2.5*365,0))</f>
        <v>44220</v>
      </c>
      <c r="B26" t="s">
        <v>161</v>
      </c>
      <c r="C26" t="s">
        <v>176</v>
      </c>
      <c r="D26" t="s">
        <v>160</v>
      </c>
      <c r="E26" s="9">
        <v>1403</v>
      </c>
    </row>
    <row r="27" spans="1:5" x14ac:dyDescent="0.2">
      <c r="A27" s="30">
        <f>43308+(ROUND(2.5*365,0))</f>
        <v>44221</v>
      </c>
      <c r="B27" t="s">
        <v>172</v>
      </c>
      <c r="C27" t="s">
        <v>177</v>
      </c>
      <c r="D27" t="s">
        <v>178</v>
      </c>
      <c r="E27" s="9">
        <v>1088</v>
      </c>
    </row>
    <row r="28" spans="1:5" x14ac:dyDescent="0.2">
      <c r="A28" s="30">
        <f>43310+(ROUND(2.5*365,0))</f>
        <v>44223</v>
      </c>
      <c r="B28" t="s">
        <v>158</v>
      </c>
      <c r="C28" t="s">
        <v>166</v>
      </c>
      <c r="D28" t="s">
        <v>178</v>
      </c>
      <c r="E28" s="9">
        <v>1368</v>
      </c>
    </row>
    <row r="29" spans="1:5" x14ac:dyDescent="0.2">
      <c r="A29" s="30">
        <f>43310+(ROUND(2.5*365,0))</f>
        <v>44223</v>
      </c>
      <c r="B29" t="s">
        <v>172</v>
      </c>
      <c r="C29" t="s">
        <v>166</v>
      </c>
      <c r="D29" t="s">
        <v>160</v>
      </c>
      <c r="E29" s="9">
        <v>1317</v>
      </c>
    </row>
    <row r="30" spans="1:5" x14ac:dyDescent="0.2">
      <c r="A30" s="30">
        <f>43318+(ROUND(2.5*365,0))</f>
        <v>44231</v>
      </c>
      <c r="B30" t="s">
        <v>158</v>
      </c>
      <c r="C30" t="s">
        <v>176</v>
      </c>
      <c r="D30" t="s">
        <v>160</v>
      </c>
      <c r="E30" s="9">
        <v>686</v>
      </c>
    </row>
    <row r="31" spans="1:5" x14ac:dyDescent="0.2">
      <c r="A31" s="30">
        <f>43319+(ROUND(2.5*365,0))</f>
        <v>44232</v>
      </c>
      <c r="B31" t="s">
        <v>158</v>
      </c>
      <c r="C31" t="s">
        <v>177</v>
      </c>
      <c r="D31" t="s">
        <v>168</v>
      </c>
      <c r="E31" s="9">
        <v>811</v>
      </c>
    </row>
    <row r="32" spans="1:5" x14ac:dyDescent="0.2">
      <c r="A32" s="30">
        <f>43320+(ROUND(2.5*365,0))</f>
        <v>44233</v>
      </c>
      <c r="B32" t="s">
        <v>158</v>
      </c>
      <c r="C32" t="s">
        <v>159</v>
      </c>
      <c r="D32" t="s">
        <v>165</v>
      </c>
      <c r="E32" s="9">
        <v>624</v>
      </c>
    </row>
    <row r="33" spans="1:5" x14ac:dyDescent="0.2">
      <c r="A33" s="30">
        <f>43321+(ROUND(2.5*365,0))</f>
        <v>44234</v>
      </c>
      <c r="B33" t="s">
        <v>158</v>
      </c>
      <c r="C33" t="s">
        <v>164</v>
      </c>
      <c r="D33" t="s">
        <v>162</v>
      </c>
      <c r="E33" s="9">
        <v>1123</v>
      </c>
    </row>
    <row r="34" spans="1:5" x14ac:dyDescent="0.2">
      <c r="A34" s="30">
        <f>43323+(ROUND(2.5*365,0))</f>
        <v>44236</v>
      </c>
      <c r="B34" t="s">
        <v>158</v>
      </c>
      <c r="C34" t="s">
        <v>179</v>
      </c>
      <c r="D34" t="s">
        <v>168</v>
      </c>
      <c r="E34" s="9">
        <v>1482</v>
      </c>
    </row>
    <row r="35" spans="1:5" x14ac:dyDescent="0.2">
      <c r="A35" s="30">
        <f>43328+(ROUND(2.5*365,0))</f>
        <v>44241</v>
      </c>
      <c r="B35" t="s">
        <v>161</v>
      </c>
      <c r="C35" t="s">
        <v>176</v>
      </c>
      <c r="D35" t="s">
        <v>175</v>
      </c>
      <c r="E35" s="9">
        <v>882</v>
      </c>
    </row>
    <row r="36" spans="1:5" x14ac:dyDescent="0.2">
      <c r="A36" s="30">
        <f>43333+(ROUND(2.5*365,0))</f>
        <v>44246</v>
      </c>
      <c r="B36" t="s">
        <v>169</v>
      </c>
      <c r="C36" t="s">
        <v>170</v>
      </c>
      <c r="D36" t="s">
        <v>175</v>
      </c>
      <c r="E36" s="9">
        <v>558</v>
      </c>
    </row>
    <row r="37" spans="1:5" x14ac:dyDescent="0.2">
      <c r="A37" s="30">
        <f>43334+(ROUND(2.5*365,0))</f>
        <v>44247</v>
      </c>
      <c r="B37" t="s">
        <v>169</v>
      </c>
      <c r="C37" t="s">
        <v>174</v>
      </c>
      <c r="D37" t="s">
        <v>162</v>
      </c>
      <c r="E37" s="9">
        <v>394</v>
      </c>
    </row>
    <row r="38" spans="1:5" x14ac:dyDescent="0.2">
      <c r="A38" s="30">
        <f>43336+(ROUND(2.5*365,0))</f>
        <v>44249</v>
      </c>
      <c r="B38" t="s">
        <v>161</v>
      </c>
      <c r="C38" t="s">
        <v>164</v>
      </c>
      <c r="D38" t="s">
        <v>178</v>
      </c>
      <c r="E38" s="9">
        <v>286</v>
      </c>
    </row>
    <row r="39" spans="1:5" x14ac:dyDescent="0.2">
      <c r="A39" s="30">
        <f>43336+(ROUND(2.5*365,0))</f>
        <v>44249</v>
      </c>
      <c r="B39" t="s">
        <v>172</v>
      </c>
      <c r="C39" t="s">
        <v>170</v>
      </c>
      <c r="D39" t="s">
        <v>162</v>
      </c>
      <c r="E39" s="9">
        <v>384</v>
      </c>
    </row>
    <row r="40" spans="1:5" x14ac:dyDescent="0.2">
      <c r="A40" s="30">
        <f>43341+(ROUND(2.5*365,0))</f>
        <v>44254</v>
      </c>
      <c r="B40" t="s">
        <v>172</v>
      </c>
      <c r="C40" t="s">
        <v>167</v>
      </c>
      <c r="D40" t="s">
        <v>162</v>
      </c>
      <c r="E40" s="9">
        <v>416</v>
      </c>
    </row>
    <row r="41" spans="1:5" x14ac:dyDescent="0.2">
      <c r="A41" s="30">
        <f>43341+(ROUND(2.5*365,0))</f>
        <v>44254</v>
      </c>
      <c r="B41" t="s">
        <v>158</v>
      </c>
      <c r="C41" t="s">
        <v>159</v>
      </c>
      <c r="D41" t="s">
        <v>168</v>
      </c>
      <c r="E41" s="9">
        <v>989</v>
      </c>
    </row>
    <row r="42" spans="1:5" x14ac:dyDescent="0.2">
      <c r="A42" s="30">
        <f>43343+(ROUND(2.5*365,0))</f>
        <v>44256</v>
      </c>
      <c r="B42" t="s">
        <v>161</v>
      </c>
      <c r="C42" t="s">
        <v>174</v>
      </c>
      <c r="D42" t="s">
        <v>160</v>
      </c>
      <c r="E42" s="9">
        <v>821</v>
      </c>
    </row>
    <row r="43" spans="1:5" x14ac:dyDescent="0.2">
      <c r="A43" s="30">
        <f>43344+(ROUND(2.5*365,0))</f>
        <v>44257</v>
      </c>
      <c r="B43" t="s">
        <v>163</v>
      </c>
      <c r="C43" t="s">
        <v>159</v>
      </c>
      <c r="D43" t="s">
        <v>160</v>
      </c>
      <c r="E43" s="9">
        <v>1113</v>
      </c>
    </row>
    <row r="44" spans="1:5" x14ac:dyDescent="0.2">
      <c r="A44" s="30">
        <f>43344+(ROUND(2.5*365,0))</f>
        <v>44257</v>
      </c>
      <c r="B44" t="s">
        <v>161</v>
      </c>
      <c r="C44" t="s">
        <v>170</v>
      </c>
      <c r="D44" t="s">
        <v>168</v>
      </c>
      <c r="E44" s="9">
        <v>1399</v>
      </c>
    </row>
    <row r="45" spans="1:5" x14ac:dyDescent="0.2">
      <c r="A45" s="30">
        <f>43346+(ROUND(2.5*365,0))</f>
        <v>44259</v>
      </c>
      <c r="B45" t="s">
        <v>161</v>
      </c>
      <c r="C45" t="s">
        <v>180</v>
      </c>
      <c r="D45" t="s">
        <v>168</v>
      </c>
      <c r="E45" s="9">
        <v>996</v>
      </c>
    </row>
    <row r="46" spans="1:5" x14ac:dyDescent="0.2">
      <c r="A46" s="30">
        <f>43349+(ROUND(2.5*365,0))</f>
        <v>44262</v>
      </c>
      <c r="B46" t="s">
        <v>161</v>
      </c>
      <c r="C46" t="s">
        <v>179</v>
      </c>
      <c r="D46" t="s">
        <v>162</v>
      </c>
      <c r="E46" s="9">
        <v>407</v>
      </c>
    </row>
    <row r="47" spans="1:5" x14ac:dyDescent="0.2">
      <c r="A47" s="30">
        <f>43351+(ROUND(2.5*365,0))</f>
        <v>44264</v>
      </c>
      <c r="B47" t="s">
        <v>158</v>
      </c>
      <c r="C47" t="s">
        <v>170</v>
      </c>
      <c r="D47" t="s">
        <v>160</v>
      </c>
      <c r="E47" s="9">
        <v>1265</v>
      </c>
    </row>
    <row r="48" spans="1:5" x14ac:dyDescent="0.2">
      <c r="A48" s="30">
        <f>43359+(ROUND(2.5*365,0))</f>
        <v>44272</v>
      </c>
      <c r="B48" t="s">
        <v>169</v>
      </c>
      <c r="C48" t="s">
        <v>170</v>
      </c>
      <c r="D48" t="s">
        <v>175</v>
      </c>
      <c r="E48" s="9">
        <v>236</v>
      </c>
    </row>
    <row r="49" spans="1:5" x14ac:dyDescent="0.2">
      <c r="A49" s="30">
        <f>43367+(ROUND(2.5*365,0))</f>
        <v>44280</v>
      </c>
      <c r="B49" t="s">
        <v>161</v>
      </c>
      <c r="C49" t="s">
        <v>181</v>
      </c>
      <c r="D49" t="s">
        <v>168</v>
      </c>
      <c r="E49" s="9">
        <v>1339</v>
      </c>
    </row>
    <row r="50" spans="1:5" x14ac:dyDescent="0.2">
      <c r="A50" s="30">
        <f>43368+(ROUND(2.5*365,0))</f>
        <v>44281</v>
      </c>
      <c r="B50" t="s">
        <v>172</v>
      </c>
      <c r="C50" t="s">
        <v>181</v>
      </c>
      <c r="D50" t="s">
        <v>165</v>
      </c>
      <c r="E50" s="9">
        <v>361</v>
      </c>
    </row>
    <row r="51" spans="1:5" x14ac:dyDescent="0.2">
      <c r="A51" s="30">
        <f>43374+(ROUND(2.5*365,0))</f>
        <v>44287</v>
      </c>
      <c r="B51" t="s">
        <v>161</v>
      </c>
      <c r="C51" t="s">
        <v>173</v>
      </c>
      <c r="D51" t="s">
        <v>160</v>
      </c>
      <c r="E51" s="9">
        <v>207</v>
      </c>
    </row>
    <row r="52" spans="1:5" x14ac:dyDescent="0.2">
      <c r="A52" s="30">
        <f>43376+(ROUND(2.5*365,0))</f>
        <v>44289</v>
      </c>
      <c r="B52" t="s">
        <v>172</v>
      </c>
      <c r="C52" t="s">
        <v>167</v>
      </c>
      <c r="D52" t="s">
        <v>178</v>
      </c>
      <c r="E52" s="9">
        <v>1297</v>
      </c>
    </row>
    <row r="53" spans="1:5" x14ac:dyDescent="0.2">
      <c r="A53" s="30">
        <f>43382+(ROUND(2.5*365,0))</f>
        <v>44295</v>
      </c>
      <c r="B53" t="s">
        <v>172</v>
      </c>
      <c r="C53" t="s">
        <v>176</v>
      </c>
      <c r="D53" t="s">
        <v>175</v>
      </c>
      <c r="E53" s="9">
        <v>1086</v>
      </c>
    </row>
    <row r="54" spans="1:5" x14ac:dyDescent="0.2">
      <c r="A54" s="30">
        <f>43384+(ROUND(2.5*365,0))</f>
        <v>44297</v>
      </c>
      <c r="B54" t="s">
        <v>163</v>
      </c>
      <c r="C54" t="s">
        <v>166</v>
      </c>
      <c r="D54" t="s">
        <v>168</v>
      </c>
      <c r="E54" s="9">
        <v>1288</v>
      </c>
    </row>
    <row r="55" spans="1:5" x14ac:dyDescent="0.2">
      <c r="A55" s="30">
        <f>43385+(ROUND(2.5*365,0))</f>
        <v>44298</v>
      </c>
      <c r="B55" t="s">
        <v>161</v>
      </c>
      <c r="C55" t="s">
        <v>179</v>
      </c>
      <c r="D55" t="s">
        <v>168</v>
      </c>
      <c r="E55" s="9">
        <v>625</v>
      </c>
    </row>
    <row r="56" spans="1:5" x14ac:dyDescent="0.2">
      <c r="A56" s="30">
        <f>43390+(ROUND(2.5*365,0))</f>
        <v>44303</v>
      </c>
      <c r="B56" t="s">
        <v>158</v>
      </c>
      <c r="C56" t="s">
        <v>167</v>
      </c>
      <c r="D56" t="s">
        <v>168</v>
      </c>
      <c r="E56" s="9">
        <v>267</v>
      </c>
    </row>
    <row r="57" spans="1:5" x14ac:dyDescent="0.2">
      <c r="A57" s="30">
        <f>43392+(ROUND(2.5*365,0))</f>
        <v>44305</v>
      </c>
      <c r="B57" t="s">
        <v>158</v>
      </c>
      <c r="C57" t="s">
        <v>179</v>
      </c>
      <c r="D57" t="s">
        <v>175</v>
      </c>
      <c r="E57" s="9">
        <v>1100</v>
      </c>
    </row>
    <row r="58" spans="1:5" x14ac:dyDescent="0.2">
      <c r="A58" s="30">
        <f>43392+(ROUND(2.5*365,0))</f>
        <v>44305</v>
      </c>
      <c r="B58" t="s">
        <v>172</v>
      </c>
      <c r="C58" t="s">
        <v>164</v>
      </c>
      <c r="D58" t="s">
        <v>178</v>
      </c>
      <c r="E58" s="9">
        <v>1252</v>
      </c>
    </row>
    <row r="59" spans="1:5" x14ac:dyDescent="0.2">
      <c r="A59" s="30">
        <f>43393+(ROUND(2.5*365,0))</f>
        <v>44306</v>
      </c>
      <c r="B59" t="s">
        <v>161</v>
      </c>
      <c r="C59" t="s">
        <v>174</v>
      </c>
      <c r="D59" t="s">
        <v>165</v>
      </c>
      <c r="E59" s="9">
        <v>433</v>
      </c>
    </row>
    <row r="60" spans="1:5" x14ac:dyDescent="0.2">
      <c r="A60" s="30">
        <f>43393+(ROUND(2.5*365,0))</f>
        <v>44306</v>
      </c>
      <c r="B60" t="s">
        <v>161</v>
      </c>
      <c r="C60" t="s">
        <v>179</v>
      </c>
      <c r="D60" t="s">
        <v>175</v>
      </c>
      <c r="E60" s="9">
        <v>795</v>
      </c>
    </row>
    <row r="61" spans="1:5" x14ac:dyDescent="0.2">
      <c r="A61" s="30">
        <f>43394+(ROUND(2.5*365,0))</f>
        <v>44307</v>
      </c>
      <c r="B61" t="s">
        <v>169</v>
      </c>
      <c r="C61" t="s">
        <v>159</v>
      </c>
      <c r="D61" t="s">
        <v>165</v>
      </c>
      <c r="E61" s="9">
        <v>611</v>
      </c>
    </row>
    <row r="62" spans="1:5" x14ac:dyDescent="0.2">
      <c r="A62" s="30">
        <f>43398+(ROUND(2.5*365,0))</f>
        <v>44311</v>
      </c>
      <c r="B62" t="s">
        <v>163</v>
      </c>
      <c r="C62" t="s">
        <v>171</v>
      </c>
      <c r="D62" t="s">
        <v>165</v>
      </c>
      <c r="E62" s="9">
        <v>248</v>
      </c>
    </row>
    <row r="63" spans="1:5" x14ac:dyDescent="0.2">
      <c r="A63" s="30">
        <f>43398+(ROUND(2.5*365,0))</f>
        <v>44311</v>
      </c>
      <c r="B63" t="s">
        <v>161</v>
      </c>
      <c r="C63" t="s">
        <v>167</v>
      </c>
      <c r="D63" t="s">
        <v>165</v>
      </c>
      <c r="E63" s="9">
        <v>627</v>
      </c>
    </row>
    <row r="64" spans="1:5" x14ac:dyDescent="0.2">
      <c r="A64" s="30">
        <f>43399+(ROUND(2.5*365,0))</f>
        <v>44312</v>
      </c>
      <c r="B64" t="s">
        <v>169</v>
      </c>
      <c r="C64" t="s">
        <v>174</v>
      </c>
      <c r="D64" t="s">
        <v>160</v>
      </c>
      <c r="E64" s="9">
        <v>395</v>
      </c>
    </row>
    <row r="65" spans="1:5" x14ac:dyDescent="0.2">
      <c r="A65" s="30">
        <f>43399+(ROUND(2.5*365,0))</f>
        <v>44312</v>
      </c>
      <c r="B65" t="s">
        <v>169</v>
      </c>
      <c r="C65" t="s">
        <v>171</v>
      </c>
      <c r="D65" t="s">
        <v>162</v>
      </c>
      <c r="E65" s="9">
        <v>682</v>
      </c>
    </row>
    <row r="66" spans="1:5" x14ac:dyDescent="0.2">
      <c r="A66" s="30">
        <f>43399+(ROUND(2.5*365,0))</f>
        <v>44312</v>
      </c>
      <c r="B66" t="s">
        <v>158</v>
      </c>
      <c r="C66" t="s">
        <v>167</v>
      </c>
      <c r="D66" t="s">
        <v>165</v>
      </c>
      <c r="E66" s="9">
        <v>1072</v>
      </c>
    </row>
    <row r="67" spans="1:5" x14ac:dyDescent="0.2">
      <c r="A67" s="30">
        <f>43399+(ROUND(2.5*365,0))</f>
        <v>44312</v>
      </c>
      <c r="B67" t="s">
        <v>161</v>
      </c>
      <c r="C67" t="s">
        <v>176</v>
      </c>
      <c r="D67" t="s">
        <v>160</v>
      </c>
      <c r="E67" s="9">
        <v>1462</v>
      </c>
    </row>
    <row r="68" spans="1:5" x14ac:dyDescent="0.2">
      <c r="A68" s="30">
        <f>43404+(ROUND(2.5*365,0))</f>
        <v>44317</v>
      </c>
      <c r="B68" t="s">
        <v>163</v>
      </c>
      <c r="C68" t="s">
        <v>173</v>
      </c>
      <c r="D68" t="s">
        <v>175</v>
      </c>
      <c r="E68" s="9">
        <v>700</v>
      </c>
    </row>
    <row r="69" spans="1:5" x14ac:dyDescent="0.2">
      <c r="A69" s="30">
        <f>43405+(ROUND(2.5*365,0))</f>
        <v>44318</v>
      </c>
      <c r="B69" t="s">
        <v>169</v>
      </c>
      <c r="C69" t="s">
        <v>171</v>
      </c>
      <c r="D69" t="s">
        <v>168</v>
      </c>
      <c r="E69" s="9">
        <v>707</v>
      </c>
    </row>
    <row r="70" spans="1:5" x14ac:dyDescent="0.2">
      <c r="A70" s="30">
        <f>43405+(ROUND(2.5*365,0))</f>
        <v>44318</v>
      </c>
      <c r="B70" t="s">
        <v>161</v>
      </c>
      <c r="C70" t="s">
        <v>167</v>
      </c>
      <c r="D70" t="s">
        <v>168</v>
      </c>
      <c r="E70" s="9">
        <v>790</v>
      </c>
    </row>
    <row r="71" spans="1:5" x14ac:dyDescent="0.2">
      <c r="A71" s="30">
        <f>43407+(ROUND(2.5*365,0))</f>
        <v>44320</v>
      </c>
      <c r="B71" t="s">
        <v>169</v>
      </c>
      <c r="C71" t="s">
        <v>164</v>
      </c>
      <c r="D71" t="s">
        <v>168</v>
      </c>
      <c r="E71" s="9">
        <v>803</v>
      </c>
    </row>
    <row r="72" spans="1:5" x14ac:dyDescent="0.2">
      <c r="A72" s="30">
        <f>43410+(ROUND(2.5*365,0))</f>
        <v>44323</v>
      </c>
      <c r="B72" t="s">
        <v>172</v>
      </c>
      <c r="C72" t="s">
        <v>173</v>
      </c>
      <c r="D72" t="s">
        <v>165</v>
      </c>
      <c r="E72" s="9">
        <v>916</v>
      </c>
    </row>
    <row r="73" spans="1:5" x14ac:dyDescent="0.2">
      <c r="A73" s="30">
        <f>43412+(ROUND(2.5*365,0))</f>
        <v>44325</v>
      </c>
      <c r="B73" t="s">
        <v>161</v>
      </c>
      <c r="C73" t="s">
        <v>177</v>
      </c>
      <c r="D73" t="s">
        <v>175</v>
      </c>
      <c r="E73" s="9">
        <v>1163</v>
      </c>
    </row>
    <row r="74" spans="1:5" x14ac:dyDescent="0.2">
      <c r="A74" s="30">
        <f>43417+(ROUND(2.5*365,0))</f>
        <v>44330</v>
      </c>
      <c r="B74" t="s">
        <v>172</v>
      </c>
      <c r="C74" t="s">
        <v>176</v>
      </c>
      <c r="D74" t="s">
        <v>168</v>
      </c>
      <c r="E74" s="9">
        <v>533</v>
      </c>
    </row>
    <row r="75" spans="1:5" x14ac:dyDescent="0.2">
      <c r="A75" s="30">
        <f>43420+(ROUND(2.5*365,0))</f>
        <v>44333</v>
      </c>
      <c r="B75" t="s">
        <v>172</v>
      </c>
      <c r="C75" t="s">
        <v>159</v>
      </c>
      <c r="D75" t="s">
        <v>175</v>
      </c>
      <c r="E75" s="9">
        <v>1227</v>
      </c>
    </row>
    <row r="76" spans="1:5" x14ac:dyDescent="0.2">
      <c r="A76" s="30">
        <f>43424+(ROUND(2.5*365,0))</f>
        <v>44337</v>
      </c>
      <c r="B76" t="s">
        <v>158</v>
      </c>
      <c r="C76" t="s">
        <v>166</v>
      </c>
      <c r="D76" t="s">
        <v>175</v>
      </c>
      <c r="E76" s="9">
        <v>1070</v>
      </c>
    </row>
    <row r="77" spans="1:5" x14ac:dyDescent="0.2">
      <c r="A77" s="30">
        <f>43426+(ROUND(2.5*365,0))</f>
        <v>44339</v>
      </c>
      <c r="B77" t="s">
        <v>169</v>
      </c>
      <c r="C77" t="s">
        <v>167</v>
      </c>
      <c r="D77" t="s">
        <v>162</v>
      </c>
      <c r="E77" s="9">
        <v>217</v>
      </c>
    </row>
    <row r="78" spans="1:5" x14ac:dyDescent="0.2">
      <c r="A78" s="30">
        <f>43430+(ROUND(2.5*365,0))</f>
        <v>44343</v>
      </c>
      <c r="B78" t="s">
        <v>169</v>
      </c>
      <c r="C78" t="s">
        <v>174</v>
      </c>
      <c r="D78" t="s">
        <v>160</v>
      </c>
      <c r="E78" s="9">
        <v>931</v>
      </c>
    </row>
    <row r="79" spans="1:5" x14ac:dyDescent="0.2">
      <c r="A79" s="30">
        <f>43430+(ROUND(2.5*365,0))</f>
        <v>44343</v>
      </c>
      <c r="B79" t="s">
        <v>169</v>
      </c>
      <c r="C79" t="s">
        <v>171</v>
      </c>
      <c r="D79" t="s">
        <v>178</v>
      </c>
      <c r="E79" s="9">
        <v>450</v>
      </c>
    </row>
    <row r="80" spans="1:5" x14ac:dyDescent="0.2">
      <c r="A80" s="30">
        <f>43434+(ROUND(2.5*365,0))</f>
        <v>44347</v>
      </c>
      <c r="B80" t="s">
        <v>158</v>
      </c>
      <c r="C80" t="s">
        <v>177</v>
      </c>
      <c r="D80" t="s">
        <v>168</v>
      </c>
      <c r="E80" s="9">
        <v>723</v>
      </c>
    </row>
    <row r="81" spans="1:5" x14ac:dyDescent="0.2">
      <c r="A81" s="30">
        <f>43435+(ROUND(2.5*365,0))</f>
        <v>44348</v>
      </c>
      <c r="B81" t="s">
        <v>163</v>
      </c>
      <c r="C81" t="s">
        <v>177</v>
      </c>
      <c r="D81" t="s">
        <v>165</v>
      </c>
      <c r="E81" s="9">
        <v>1124</v>
      </c>
    </row>
    <row r="82" spans="1:5" x14ac:dyDescent="0.2">
      <c r="A82" s="30">
        <f>43436+(ROUND(2.5*365,0))</f>
        <v>44349</v>
      </c>
      <c r="B82" t="s">
        <v>158</v>
      </c>
      <c r="C82" t="s">
        <v>173</v>
      </c>
      <c r="D82" t="s">
        <v>160</v>
      </c>
      <c r="E82" s="9">
        <v>1070</v>
      </c>
    </row>
    <row r="83" spans="1:5" x14ac:dyDescent="0.2">
      <c r="A83" s="30">
        <f>43439+(ROUND(2.5*365,0))</f>
        <v>44352</v>
      </c>
      <c r="B83" t="s">
        <v>161</v>
      </c>
      <c r="C83" t="s">
        <v>181</v>
      </c>
      <c r="D83" t="s">
        <v>168</v>
      </c>
      <c r="E83" s="9">
        <v>501</v>
      </c>
    </row>
    <row r="84" spans="1:5" x14ac:dyDescent="0.2">
      <c r="A84" s="30">
        <f>43439+(ROUND(2.5*365,0))</f>
        <v>44352</v>
      </c>
      <c r="B84" t="s">
        <v>163</v>
      </c>
      <c r="C84" t="s">
        <v>171</v>
      </c>
      <c r="D84" t="s">
        <v>160</v>
      </c>
      <c r="E84" s="9">
        <v>746</v>
      </c>
    </row>
    <row r="85" spans="1:5" x14ac:dyDescent="0.2">
      <c r="A85" s="30">
        <f>43441+(ROUND(2.5*365,0))</f>
        <v>44354</v>
      </c>
      <c r="B85" t="s">
        <v>163</v>
      </c>
      <c r="C85" t="s">
        <v>179</v>
      </c>
      <c r="D85" t="s">
        <v>160</v>
      </c>
      <c r="E85" s="9">
        <v>1295</v>
      </c>
    </row>
    <row r="86" spans="1:5" x14ac:dyDescent="0.2">
      <c r="A86" s="30">
        <f>43441+(ROUND(2.5*365,0))</f>
        <v>44354</v>
      </c>
      <c r="B86" t="s">
        <v>161</v>
      </c>
      <c r="C86" t="s">
        <v>159</v>
      </c>
      <c r="D86" t="s">
        <v>162</v>
      </c>
      <c r="E86" s="9">
        <v>1412</v>
      </c>
    </row>
    <row r="87" spans="1:5" x14ac:dyDescent="0.2">
      <c r="A87" s="30">
        <f>43443+(ROUND(2.5*365,0))</f>
        <v>44356</v>
      </c>
      <c r="B87" t="s">
        <v>158</v>
      </c>
      <c r="C87" t="s">
        <v>166</v>
      </c>
      <c r="D87" t="s">
        <v>162</v>
      </c>
      <c r="E87" s="9">
        <v>551</v>
      </c>
    </row>
    <row r="88" spans="1:5" x14ac:dyDescent="0.2">
      <c r="A88" s="30">
        <f>43444+(ROUND(2.5*365,0))</f>
        <v>44357</v>
      </c>
      <c r="B88" t="s">
        <v>161</v>
      </c>
      <c r="C88" t="s">
        <v>167</v>
      </c>
      <c r="D88" t="s">
        <v>168</v>
      </c>
      <c r="E88" s="9">
        <v>1063</v>
      </c>
    </row>
    <row r="89" spans="1:5" x14ac:dyDescent="0.2">
      <c r="A89" s="30">
        <f>43445+(ROUND(2.5*365,0))</f>
        <v>44358</v>
      </c>
      <c r="B89" t="s">
        <v>163</v>
      </c>
      <c r="C89" t="s">
        <v>177</v>
      </c>
      <c r="D89" t="s">
        <v>162</v>
      </c>
      <c r="E89" s="9">
        <v>582</v>
      </c>
    </row>
    <row r="90" spans="1:5" x14ac:dyDescent="0.2">
      <c r="A90" s="30">
        <f>43453+(ROUND(2.5*365,0))</f>
        <v>44366</v>
      </c>
      <c r="B90" t="s">
        <v>169</v>
      </c>
      <c r="C90" t="s">
        <v>167</v>
      </c>
      <c r="D90" t="s">
        <v>160</v>
      </c>
      <c r="E90" s="9">
        <v>874</v>
      </c>
    </row>
  </sheetData>
  <mergeCells count="1">
    <mergeCell ref="A1:C1"/>
  </mergeCells>
  <pageMargins left="0.7" right="0.7" top="0.75" bottom="0.75" header="0.3" footer="0.3"/>
  <pageSetup orientation="portrait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4FD41-7C0E-404D-928F-0743C2F514B4}">
  <dimension ref="A1:E82"/>
  <sheetViews>
    <sheetView zoomScale="120" zoomScaleNormal="120" workbookViewId="0">
      <selection sqref="A1:E1"/>
    </sheetView>
  </sheetViews>
  <sheetFormatPr baseColWidth="10" defaultColWidth="8.83203125" defaultRowHeight="15" x14ac:dyDescent="0.2"/>
  <cols>
    <col min="1" max="1" width="11.1640625" customWidth="1"/>
    <col min="2" max="2" width="13.5" customWidth="1"/>
    <col min="3" max="4" width="9.1640625" customWidth="1"/>
  </cols>
  <sheetData>
    <row r="1" spans="1:5" ht="24" x14ac:dyDescent="0.3">
      <c r="A1" s="98" t="s">
        <v>259</v>
      </c>
      <c r="B1" s="98"/>
      <c r="C1" s="98"/>
      <c r="D1" s="98"/>
      <c r="E1" s="98"/>
    </row>
    <row r="2" spans="1:5" x14ac:dyDescent="0.2">
      <c r="A2" s="14" t="s">
        <v>255</v>
      </c>
      <c r="B2" s="15"/>
    </row>
    <row r="3" spans="1:5" x14ac:dyDescent="0.2">
      <c r="A3" s="14" t="s">
        <v>256</v>
      </c>
      <c r="B3" s="15"/>
    </row>
    <row r="4" spans="1:5" x14ac:dyDescent="0.2">
      <c r="A4" s="14" t="s">
        <v>257</v>
      </c>
      <c r="B4" s="15"/>
    </row>
    <row r="5" spans="1:5" x14ac:dyDescent="0.2">
      <c r="A5" s="14" t="s">
        <v>258</v>
      </c>
      <c r="B5" s="15"/>
    </row>
    <row r="6" spans="1:5" x14ac:dyDescent="0.2">
      <c r="B6" s="15"/>
    </row>
    <row r="7" spans="1:5" x14ac:dyDescent="0.2">
      <c r="A7" s="22" t="s">
        <v>155</v>
      </c>
      <c r="B7" s="22" t="s">
        <v>156</v>
      </c>
      <c r="C7" s="22" t="s">
        <v>157</v>
      </c>
      <c r="D7" s="22" t="s">
        <v>7</v>
      </c>
      <c r="E7" s="22" t="s">
        <v>8</v>
      </c>
    </row>
    <row r="8" spans="1:5" x14ac:dyDescent="0.2">
      <c r="A8" s="30">
        <v>44198</v>
      </c>
      <c r="B8" t="s">
        <v>158</v>
      </c>
      <c r="C8" t="s">
        <v>159</v>
      </c>
      <c r="D8" t="s">
        <v>160</v>
      </c>
      <c r="E8" s="9">
        <v>779</v>
      </c>
    </row>
    <row r="9" spans="1:5" x14ac:dyDescent="0.2">
      <c r="A9" s="30">
        <f>43286+(ROUND(2.5*365,0))</f>
        <v>44199</v>
      </c>
      <c r="B9" t="s">
        <v>161</v>
      </c>
      <c r="C9" t="s">
        <v>159</v>
      </c>
      <c r="D9" t="s">
        <v>162</v>
      </c>
      <c r="E9" s="9">
        <v>1037</v>
      </c>
    </row>
    <row r="10" spans="1:5" x14ac:dyDescent="0.2">
      <c r="A10" s="30">
        <f>43287+(ROUND(2.5*365,0))</f>
        <v>44200</v>
      </c>
      <c r="B10" t="s">
        <v>163</v>
      </c>
      <c r="C10" t="s">
        <v>164</v>
      </c>
      <c r="D10" t="s">
        <v>165</v>
      </c>
      <c r="E10" s="9">
        <v>1442</v>
      </c>
    </row>
    <row r="11" spans="1:5" x14ac:dyDescent="0.2">
      <c r="A11" s="30">
        <f>43288+(ROUND(2.5*365,0))</f>
        <v>44201</v>
      </c>
      <c r="B11" t="s">
        <v>158</v>
      </c>
      <c r="C11" t="s">
        <v>166</v>
      </c>
      <c r="D11" t="s">
        <v>165</v>
      </c>
      <c r="E11" s="9">
        <v>503</v>
      </c>
    </row>
    <row r="12" spans="1:5" x14ac:dyDescent="0.2">
      <c r="A12" s="30">
        <f>43289+(ROUND(2.5*365,0))</f>
        <v>44202</v>
      </c>
      <c r="B12" t="s">
        <v>158</v>
      </c>
      <c r="C12" t="s">
        <v>167</v>
      </c>
      <c r="D12" t="s">
        <v>168</v>
      </c>
      <c r="E12" s="9">
        <v>1042</v>
      </c>
    </row>
    <row r="13" spans="1:5" x14ac:dyDescent="0.2">
      <c r="A13" s="30">
        <f>43299+(ROUND(2.5*365,0))</f>
        <v>44212</v>
      </c>
      <c r="B13" t="s">
        <v>169</v>
      </c>
      <c r="C13" t="s">
        <v>170</v>
      </c>
      <c r="D13" t="s">
        <v>160</v>
      </c>
      <c r="E13" s="9">
        <v>605</v>
      </c>
    </row>
    <row r="14" spans="1:5" x14ac:dyDescent="0.2">
      <c r="A14" s="30">
        <f>43299+(ROUND(2.5*365,0))</f>
        <v>44212</v>
      </c>
      <c r="B14" t="s">
        <v>169</v>
      </c>
      <c r="C14" t="s">
        <v>171</v>
      </c>
      <c r="D14" t="s">
        <v>165</v>
      </c>
      <c r="E14" s="9">
        <v>549</v>
      </c>
    </row>
    <row r="15" spans="1:5" x14ac:dyDescent="0.2">
      <c r="A15" s="30">
        <f>43300+(ROUND(2.5*365,0))</f>
        <v>44213</v>
      </c>
      <c r="B15" t="s">
        <v>172</v>
      </c>
      <c r="C15" t="s">
        <v>173</v>
      </c>
      <c r="D15" t="s">
        <v>165</v>
      </c>
      <c r="E15" s="9">
        <v>840</v>
      </c>
    </row>
    <row r="16" spans="1:5" x14ac:dyDescent="0.2">
      <c r="A16" s="30">
        <f>43302+(ROUND(2.5*365,0))</f>
        <v>44215</v>
      </c>
      <c r="B16" t="s">
        <v>161</v>
      </c>
      <c r="C16" t="s">
        <v>174</v>
      </c>
      <c r="D16" t="s">
        <v>162</v>
      </c>
      <c r="E16" s="9">
        <v>1049</v>
      </c>
    </row>
    <row r="17" spans="1:5" x14ac:dyDescent="0.2">
      <c r="A17" s="30">
        <f>43304+(ROUND(2.5*365,0))</f>
        <v>44217</v>
      </c>
      <c r="B17" t="s">
        <v>163</v>
      </c>
      <c r="C17" t="s">
        <v>173</v>
      </c>
      <c r="D17" t="s">
        <v>175</v>
      </c>
      <c r="E17" s="9">
        <v>1360</v>
      </c>
    </row>
    <row r="18" spans="1:5" x14ac:dyDescent="0.2">
      <c r="A18" s="30">
        <f>43307+(ROUND(2.5*365,0))</f>
        <v>44220</v>
      </c>
      <c r="B18" t="s">
        <v>161</v>
      </c>
      <c r="C18" t="s">
        <v>176</v>
      </c>
      <c r="D18" t="s">
        <v>160</v>
      </c>
      <c r="E18" s="9">
        <v>1403</v>
      </c>
    </row>
    <row r="19" spans="1:5" x14ac:dyDescent="0.2">
      <c r="A19" s="30">
        <f>43308+(ROUND(2.5*365,0))</f>
        <v>44221</v>
      </c>
      <c r="B19" t="s">
        <v>172</v>
      </c>
      <c r="C19" t="s">
        <v>177</v>
      </c>
      <c r="D19" t="s">
        <v>178</v>
      </c>
      <c r="E19" s="9">
        <v>1088</v>
      </c>
    </row>
    <row r="20" spans="1:5" x14ac:dyDescent="0.2">
      <c r="A20" s="30">
        <f>43310+(ROUND(2.5*365,0))</f>
        <v>44223</v>
      </c>
      <c r="B20" t="s">
        <v>158</v>
      </c>
      <c r="C20" t="s">
        <v>166</v>
      </c>
      <c r="D20" t="s">
        <v>178</v>
      </c>
      <c r="E20" s="9">
        <v>1368</v>
      </c>
    </row>
    <row r="21" spans="1:5" x14ac:dyDescent="0.2">
      <c r="A21" s="30">
        <f>43310+(ROUND(2.5*365,0))</f>
        <v>44223</v>
      </c>
      <c r="B21" t="s">
        <v>172</v>
      </c>
      <c r="C21" t="s">
        <v>166</v>
      </c>
      <c r="D21" t="s">
        <v>160</v>
      </c>
      <c r="E21" s="9">
        <v>1317</v>
      </c>
    </row>
    <row r="22" spans="1:5" x14ac:dyDescent="0.2">
      <c r="A22" s="30">
        <f>43318+(ROUND(2.5*365,0))</f>
        <v>44231</v>
      </c>
      <c r="B22" t="s">
        <v>158</v>
      </c>
      <c r="C22" t="s">
        <v>176</v>
      </c>
      <c r="D22" t="s">
        <v>160</v>
      </c>
      <c r="E22" s="9">
        <v>686</v>
      </c>
    </row>
    <row r="23" spans="1:5" x14ac:dyDescent="0.2">
      <c r="A23" s="30">
        <f>43319+(ROUND(2.5*365,0))</f>
        <v>44232</v>
      </c>
      <c r="B23" t="s">
        <v>158</v>
      </c>
      <c r="C23" t="s">
        <v>177</v>
      </c>
      <c r="D23" t="s">
        <v>168</v>
      </c>
      <c r="E23" s="9">
        <v>811</v>
      </c>
    </row>
    <row r="24" spans="1:5" x14ac:dyDescent="0.2">
      <c r="A24" s="30">
        <f>43320+(ROUND(2.5*365,0))</f>
        <v>44233</v>
      </c>
      <c r="B24" t="s">
        <v>158</v>
      </c>
      <c r="C24" t="s">
        <v>159</v>
      </c>
      <c r="D24" t="s">
        <v>165</v>
      </c>
      <c r="E24" s="9">
        <v>624</v>
      </c>
    </row>
    <row r="25" spans="1:5" x14ac:dyDescent="0.2">
      <c r="A25" s="30">
        <f>43321+(ROUND(2.5*365,0))</f>
        <v>44234</v>
      </c>
      <c r="B25" t="s">
        <v>158</v>
      </c>
      <c r="C25" t="s">
        <v>164</v>
      </c>
      <c r="D25" t="s">
        <v>162</v>
      </c>
      <c r="E25" s="9">
        <v>1123</v>
      </c>
    </row>
    <row r="26" spans="1:5" x14ac:dyDescent="0.2">
      <c r="A26" s="30">
        <f>43323+(ROUND(2.5*365,0))</f>
        <v>44236</v>
      </c>
      <c r="B26" t="s">
        <v>158</v>
      </c>
      <c r="C26" t="s">
        <v>179</v>
      </c>
      <c r="D26" t="s">
        <v>168</v>
      </c>
      <c r="E26" s="9">
        <v>1482</v>
      </c>
    </row>
    <row r="27" spans="1:5" x14ac:dyDescent="0.2">
      <c r="A27" s="30">
        <f>43328+(ROUND(2.5*365,0))</f>
        <v>44241</v>
      </c>
      <c r="B27" t="s">
        <v>161</v>
      </c>
      <c r="C27" t="s">
        <v>176</v>
      </c>
      <c r="D27" t="s">
        <v>175</v>
      </c>
      <c r="E27" s="9">
        <v>882</v>
      </c>
    </row>
    <row r="28" spans="1:5" x14ac:dyDescent="0.2">
      <c r="A28" s="30">
        <f>43333+(ROUND(2.5*365,0))</f>
        <v>44246</v>
      </c>
      <c r="B28" t="s">
        <v>169</v>
      </c>
      <c r="C28" t="s">
        <v>170</v>
      </c>
      <c r="D28" t="s">
        <v>175</v>
      </c>
      <c r="E28" s="9">
        <v>558</v>
      </c>
    </row>
    <row r="29" spans="1:5" x14ac:dyDescent="0.2">
      <c r="A29" s="30">
        <f>43334+(ROUND(2.5*365,0))</f>
        <v>44247</v>
      </c>
      <c r="B29" t="s">
        <v>169</v>
      </c>
      <c r="C29" t="s">
        <v>174</v>
      </c>
      <c r="D29" t="s">
        <v>162</v>
      </c>
      <c r="E29" s="9">
        <v>394</v>
      </c>
    </row>
    <row r="30" spans="1:5" x14ac:dyDescent="0.2">
      <c r="A30" s="30">
        <f>43336+(ROUND(2.5*365,0))</f>
        <v>44249</v>
      </c>
      <c r="B30" t="s">
        <v>161</v>
      </c>
      <c r="C30" t="s">
        <v>164</v>
      </c>
      <c r="D30" t="s">
        <v>178</v>
      </c>
      <c r="E30" s="9">
        <v>286</v>
      </c>
    </row>
    <row r="31" spans="1:5" x14ac:dyDescent="0.2">
      <c r="A31" s="30">
        <f>43336+(ROUND(2.5*365,0))</f>
        <v>44249</v>
      </c>
      <c r="B31" t="s">
        <v>172</v>
      </c>
      <c r="C31" t="s">
        <v>170</v>
      </c>
      <c r="D31" t="s">
        <v>162</v>
      </c>
      <c r="E31" s="9">
        <v>384</v>
      </c>
    </row>
    <row r="32" spans="1:5" x14ac:dyDescent="0.2">
      <c r="A32" s="30">
        <f>43341+(ROUND(2.5*365,0))</f>
        <v>44254</v>
      </c>
      <c r="B32" t="s">
        <v>172</v>
      </c>
      <c r="C32" t="s">
        <v>167</v>
      </c>
      <c r="D32" t="s">
        <v>162</v>
      </c>
      <c r="E32" s="9">
        <v>416</v>
      </c>
    </row>
    <row r="33" spans="1:5" x14ac:dyDescent="0.2">
      <c r="A33" s="30">
        <f>43341+(ROUND(2.5*365,0))</f>
        <v>44254</v>
      </c>
      <c r="B33" t="s">
        <v>158</v>
      </c>
      <c r="C33" t="s">
        <v>159</v>
      </c>
      <c r="D33" t="s">
        <v>168</v>
      </c>
      <c r="E33" s="9">
        <v>989</v>
      </c>
    </row>
    <row r="34" spans="1:5" x14ac:dyDescent="0.2">
      <c r="A34" s="30">
        <f>43343+(ROUND(2.5*365,0))</f>
        <v>44256</v>
      </c>
      <c r="B34" t="s">
        <v>161</v>
      </c>
      <c r="C34" t="s">
        <v>174</v>
      </c>
      <c r="D34" t="s">
        <v>160</v>
      </c>
      <c r="E34" s="9">
        <v>821</v>
      </c>
    </row>
    <row r="35" spans="1:5" x14ac:dyDescent="0.2">
      <c r="A35" s="30">
        <f>43344+(ROUND(2.5*365,0))</f>
        <v>44257</v>
      </c>
      <c r="B35" t="s">
        <v>163</v>
      </c>
      <c r="C35" t="s">
        <v>159</v>
      </c>
      <c r="D35" t="s">
        <v>160</v>
      </c>
      <c r="E35" s="9">
        <v>1113</v>
      </c>
    </row>
    <row r="36" spans="1:5" x14ac:dyDescent="0.2">
      <c r="A36" s="30">
        <f>43344+(ROUND(2.5*365,0))</f>
        <v>44257</v>
      </c>
      <c r="B36" t="s">
        <v>161</v>
      </c>
      <c r="C36" t="s">
        <v>170</v>
      </c>
      <c r="D36" t="s">
        <v>168</v>
      </c>
      <c r="E36" s="9">
        <v>1399</v>
      </c>
    </row>
    <row r="37" spans="1:5" x14ac:dyDescent="0.2">
      <c r="A37" s="30">
        <f>43346+(ROUND(2.5*365,0))</f>
        <v>44259</v>
      </c>
      <c r="B37" t="s">
        <v>161</v>
      </c>
      <c r="C37" t="s">
        <v>180</v>
      </c>
      <c r="D37" t="s">
        <v>168</v>
      </c>
      <c r="E37" s="9">
        <v>996</v>
      </c>
    </row>
    <row r="38" spans="1:5" x14ac:dyDescent="0.2">
      <c r="A38" s="30">
        <f>43349+(ROUND(2.5*365,0))</f>
        <v>44262</v>
      </c>
      <c r="B38" t="s">
        <v>161</v>
      </c>
      <c r="C38" t="s">
        <v>179</v>
      </c>
      <c r="D38" t="s">
        <v>162</v>
      </c>
      <c r="E38" s="9">
        <v>407</v>
      </c>
    </row>
    <row r="39" spans="1:5" x14ac:dyDescent="0.2">
      <c r="A39" s="30">
        <f>43351+(ROUND(2.5*365,0))</f>
        <v>44264</v>
      </c>
      <c r="B39" t="s">
        <v>158</v>
      </c>
      <c r="C39" t="s">
        <v>170</v>
      </c>
      <c r="D39" t="s">
        <v>160</v>
      </c>
      <c r="E39" s="9">
        <v>1265</v>
      </c>
    </row>
    <row r="40" spans="1:5" x14ac:dyDescent="0.2">
      <c r="A40" s="30">
        <f>43359+(ROUND(2.5*365,0))</f>
        <v>44272</v>
      </c>
      <c r="B40" t="s">
        <v>169</v>
      </c>
      <c r="C40" t="s">
        <v>170</v>
      </c>
      <c r="D40" t="s">
        <v>175</v>
      </c>
      <c r="E40" s="9">
        <v>236</v>
      </c>
    </row>
    <row r="41" spans="1:5" x14ac:dyDescent="0.2">
      <c r="A41" s="30">
        <f>43367+(ROUND(2.5*365,0))</f>
        <v>44280</v>
      </c>
      <c r="B41" t="s">
        <v>161</v>
      </c>
      <c r="C41" t="s">
        <v>181</v>
      </c>
      <c r="D41" t="s">
        <v>168</v>
      </c>
      <c r="E41" s="9">
        <v>1339</v>
      </c>
    </row>
    <row r="42" spans="1:5" x14ac:dyDescent="0.2">
      <c r="A42" s="30">
        <f>43368+(ROUND(2.5*365,0))</f>
        <v>44281</v>
      </c>
      <c r="B42" t="s">
        <v>172</v>
      </c>
      <c r="C42" t="s">
        <v>181</v>
      </c>
      <c r="D42" t="s">
        <v>165</v>
      </c>
      <c r="E42" s="9">
        <v>361</v>
      </c>
    </row>
    <row r="43" spans="1:5" x14ac:dyDescent="0.2">
      <c r="A43" s="30">
        <f>43374+(ROUND(2.5*365,0))</f>
        <v>44287</v>
      </c>
      <c r="B43" t="s">
        <v>161</v>
      </c>
      <c r="C43" t="s">
        <v>173</v>
      </c>
      <c r="D43" t="s">
        <v>160</v>
      </c>
      <c r="E43" s="9">
        <v>207</v>
      </c>
    </row>
    <row r="44" spans="1:5" x14ac:dyDescent="0.2">
      <c r="A44" s="30">
        <f>43376+(ROUND(2.5*365,0))</f>
        <v>44289</v>
      </c>
      <c r="B44" t="s">
        <v>172</v>
      </c>
      <c r="C44" t="s">
        <v>167</v>
      </c>
      <c r="D44" t="s">
        <v>178</v>
      </c>
      <c r="E44" s="9">
        <v>1297</v>
      </c>
    </row>
    <row r="45" spans="1:5" x14ac:dyDescent="0.2">
      <c r="A45" s="30">
        <f>43382+(ROUND(2.5*365,0))</f>
        <v>44295</v>
      </c>
      <c r="B45" t="s">
        <v>172</v>
      </c>
      <c r="C45" t="s">
        <v>176</v>
      </c>
      <c r="D45" t="s">
        <v>175</v>
      </c>
      <c r="E45" s="9">
        <v>1086</v>
      </c>
    </row>
    <row r="46" spans="1:5" x14ac:dyDescent="0.2">
      <c r="A46" s="30">
        <f>43384+(ROUND(2.5*365,0))</f>
        <v>44297</v>
      </c>
      <c r="B46" t="s">
        <v>163</v>
      </c>
      <c r="C46" t="s">
        <v>166</v>
      </c>
      <c r="D46" t="s">
        <v>168</v>
      </c>
      <c r="E46" s="9">
        <v>1288</v>
      </c>
    </row>
    <row r="47" spans="1:5" x14ac:dyDescent="0.2">
      <c r="A47" s="30">
        <f>43385+(ROUND(2.5*365,0))</f>
        <v>44298</v>
      </c>
      <c r="B47" t="s">
        <v>161</v>
      </c>
      <c r="C47" t="s">
        <v>179</v>
      </c>
      <c r="D47" t="s">
        <v>168</v>
      </c>
      <c r="E47" s="9">
        <v>625</v>
      </c>
    </row>
    <row r="48" spans="1:5" x14ac:dyDescent="0.2">
      <c r="A48" s="30">
        <f>43390+(ROUND(2.5*365,0))</f>
        <v>44303</v>
      </c>
      <c r="B48" t="s">
        <v>158</v>
      </c>
      <c r="C48" t="s">
        <v>167</v>
      </c>
      <c r="D48" t="s">
        <v>168</v>
      </c>
      <c r="E48" s="9">
        <v>267</v>
      </c>
    </row>
    <row r="49" spans="1:5" x14ac:dyDescent="0.2">
      <c r="A49" s="30">
        <f>43392+(ROUND(2.5*365,0))</f>
        <v>44305</v>
      </c>
      <c r="B49" t="s">
        <v>158</v>
      </c>
      <c r="C49" t="s">
        <v>179</v>
      </c>
      <c r="D49" t="s">
        <v>175</v>
      </c>
      <c r="E49" s="9">
        <v>1100</v>
      </c>
    </row>
    <row r="50" spans="1:5" x14ac:dyDescent="0.2">
      <c r="A50" s="30">
        <f>43392+(ROUND(2.5*365,0))</f>
        <v>44305</v>
      </c>
      <c r="B50" t="s">
        <v>172</v>
      </c>
      <c r="C50" t="s">
        <v>164</v>
      </c>
      <c r="D50" t="s">
        <v>178</v>
      </c>
      <c r="E50" s="9">
        <v>1252</v>
      </c>
    </row>
    <row r="51" spans="1:5" x14ac:dyDescent="0.2">
      <c r="A51" s="30">
        <f>43393+(ROUND(2.5*365,0))</f>
        <v>44306</v>
      </c>
      <c r="B51" t="s">
        <v>161</v>
      </c>
      <c r="C51" t="s">
        <v>174</v>
      </c>
      <c r="D51" t="s">
        <v>165</v>
      </c>
      <c r="E51" s="9">
        <v>433</v>
      </c>
    </row>
    <row r="52" spans="1:5" x14ac:dyDescent="0.2">
      <c r="A52" s="30">
        <f>43393+(ROUND(2.5*365,0))</f>
        <v>44306</v>
      </c>
      <c r="B52" t="s">
        <v>161</v>
      </c>
      <c r="C52" t="s">
        <v>179</v>
      </c>
      <c r="D52" t="s">
        <v>175</v>
      </c>
      <c r="E52" s="9">
        <v>795</v>
      </c>
    </row>
    <row r="53" spans="1:5" x14ac:dyDescent="0.2">
      <c r="A53" s="30">
        <f>43394+(ROUND(2.5*365,0))</f>
        <v>44307</v>
      </c>
      <c r="B53" t="s">
        <v>169</v>
      </c>
      <c r="C53" t="s">
        <v>159</v>
      </c>
      <c r="D53" t="s">
        <v>165</v>
      </c>
      <c r="E53" s="9">
        <v>611</v>
      </c>
    </row>
    <row r="54" spans="1:5" x14ac:dyDescent="0.2">
      <c r="A54" s="30">
        <f>43398+(ROUND(2.5*365,0))</f>
        <v>44311</v>
      </c>
      <c r="B54" t="s">
        <v>163</v>
      </c>
      <c r="C54" t="s">
        <v>171</v>
      </c>
      <c r="D54" t="s">
        <v>165</v>
      </c>
      <c r="E54" s="9">
        <v>248</v>
      </c>
    </row>
    <row r="55" spans="1:5" x14ac:dyDescent="0.2">
      <c r="A55" s="30">
        <f>43398+(ROUND(2.5*365,0))</f>
        <v>44311</v>
      </c>
      <c r="B55" t="s">
        <v>161</v>
      </c>
      <c r="C55" t="s">
        <v>167</v>
      </c>
      <c r="D55" t="s">
        <v>165</v>
      </c>
      <c r="E55" s="9">
        <v>627</v>
      </c>
    </row>
    <row r="56" spans="1:5" x14ac:dyDescent="0.2">
      <c r="A56" s="30">
        <f>43399+(ROUND(2.5*365,0))</f>
        <v>44312</v>
      </c>
      <c r="B56" t="s">
        <v>169</v>
      </c>
      <c r="C56" t="s">
        <v>174</v>
      </c>
      <c r="D56" t="s">
        <v>160</v>
      </c>
      <c r="E56" s="9">
        <v>395</v>
      </c>
    </row>
    <row r="57" spans="1:5" x14ac:dyDescent="0.2">
      <c r="A57" s="30">
        <f>43399+(ROUND(2.5*365,0))</f>
        <v>44312</v>
      </c>
      <c r="B57" t="s">
        <v>169</v>
      </c>
      <c r="C57" t="s">
        <v>171</v>
      </c>
      <c r="D57" t="s">
        <v>162</v>
      </c>
      <c r="E57" s="9">
        <v>682</v>
      </c>
    </row>
    <row r="58" spans="1:5" x14ac:dyDescent="0.2">
      <c r="A58" s="30">
        <f>43399+(ROUND(2.5*365,0))</f>
        <v>44312</v>
      </c>
      <c r="B58" t="s">
        <v>158</v>
      </c>
      <c r="C58" t="s">
        <v>167</v>
      </c>
      <c r="D58" t="s">
        <v>165</v>
      </c>
      <c r="E58" s="9">
        <v>1072</v>
      </c>
    </row>
    <row r="59" spans="1:5" x14ac:dyDescent="0.2">
      <c r="A59" s="30">
        <f>43399+(ROUND(2.5*365,0))</f>
        <v>44312</v>
      </c>
      <c r="B59" t="s">
        <v>161</v>
      </c>
      <c r="C59" t="s">
        <v>176</v>
      </c>
      <c r="D59" t="s">
        <v>160</v>
      </c>
      <c r="E59" s="9">
        <v>1462</v>
      </c>
    </row>
    <row r="60" spans="1:5" x14ac:dyDescent="0.2">
      <c r="A60" s="30">
        <f>43404+(ROUND(2.5*365,0))</f>
        <v>44317</v>
      </c>
      <c r="B60" t="s">
        <v>163</v>
      </c>
      <c r="C60" t="s">
        <v>173</v>
      </c>
      <c r="D60" t="s">
        <v>175</v>
      </c>
      <c r="E60" s="9">
        <v>700</v>
      </c>
    </row>
    <row r="61" spans="1:5" x14ac:dyDescent="0.2">
      <c r="A61" s="30">
        <f>43405+(ROUND(2.5*365,0))</f>
        <v>44318</v>
      </c>
      <c r="B61" t="s">
        <v>169</v>
      </c>
      <c r="C61" t="s">
        <v>171</v>
      </c>
      <c r="D61" t="s">
        <v>168</v>
      </c>
      <c r="E61" s="9">
        <v>707</v>
      </c>
    </row>
    <row r="62" spans="1:5" x14ac:dyDescent="0.2">
      <c r="A62" s="30">
        <f>43405+(ROUND(2.5*365,0))</f>
        <v>44318</v>
      </c>
      <c r="B62" t="s">
        <v>161</v>
      </c>
      <c r="C62" t="s">
        <v>167</v>
      </c>
      <c r="D62" t="s">
        <v>168</v>
      </c>
      <c r="E62" s="9">
        <v>790</v>
      </c>
    </row>
    <row r="63" spans="1:5" x14ac:dyDescent="0.2">
      <c r="A63" s="30">
        <f>43407+(ROUND(2.5*365,0))</f>
        <v>44320</v>
      </c>
      <c r="B63" t="s">
        <v>169</v>
      </c>
      <c r="C63" t="s">
        <v>164</v>
      </c>
      <c r="D63" t="s">
        <v>168</v>
      </c>
      <c r="E63" s="9">
        <v>803</v>
      </c>
    </row>
    <row r="64" spans="1:5" x14ac:dyDescent="0.2">
      <c r="A64" s="30">
        <f>43410+(ROUND(2.5*365,0))</f>
        <v>44323</v>
      </c>
      <c r="B64" t="s">
        <v>172</v>
      </c>
      <c r="C64" t="s">
        <v>173</v>
      </c>
      <c r="D64" t="s">
        <v>165</v>
      </c>
      <c r="E64" s="9">
        <v>916</v>
      </c>
    </row>
    <row r="65" spans="1:5" x14ac:dyDescent="0.2">
      <c r="A65" s="30">
        <f>43412+(ROUND(2.5*365,0))</f>
        <v>44325</v>
      </c>
      <c r="B65" t="s">
        <v>161</v>
      </c>
      <c r="C65" t="s">
        <v>177</v>
      </c>
      <c r="D65" t="s">
        <v>175</v>
      </c>
      <c r="E65" s="9">
        <v>1163</v>
      </c>
    </row>
    <row r="66" spans="1:5" x14ac:dyDescent="0.2">
      <c r="A66" s="30">
        <f>43417+(ROUND(2.5*365,0))</f>
        <v>44330</v>
      </c>
      <c r="B66" t="s">
        <v>172</v>
      </c>
      <c r="C66" t="s">
        <v>176</v>
      </c>
      <c r="D66" t="s">
        <v>168</v>
      </c>
      <c r="E66" s="9">
        <v>533</v>
      </c>
    </row>
    <row r="67" spans="1:5" x14ac:dyDescent="0.2">
      <c r="A67" s="30">
        <f>43420+(ROUND(2.5*365,0))</f>
        <v>44333</v>
      </c>
      <c r="B67" t="s">
        <v>172</v>
      </c>
      <c r="C67" t="s">
        <v>159</v>
      </c>
      <c r="D67" t="s">
        <v>175</v>
      </c>
      <c r="E67" s="9">
        <v>1227</v>
      </c>
    </row>
    <row r="68" spans="1:5" x14ac:dyDescent="0.2">
      <c r="A68" s="30">
        <f>43424+(ROUND(2.5*365,0))</f>
        <v>44337</v>
      </c>
      <c r="B68" t="s">
        <v>158</v>
      </c>
      <c r="C68" t="s">
        <v>166</v>
      </c>
      <c r="D68" t="s">
        <v>175</v>
      </c>
      <c r="E68" s="9">
        <v>1070</v>
      </c>
    </row>
    <row r="69" spans="1:5" x14ac:dyDescent="0.2">
      <c r="A69" s="30">
        <f>43426+(ROUND(2.5*365,0))</f>
        <v>44339</v>
      </c>
      <c r="B69" t="s">
        <v>169</v>
      </c>
      <c r="C69" t="s">
        <v>167</v>
      </c>
      <c r="D69" t="s">
        <v>162</v>
      </c>
      <c r="E69" s="9">
        <v>217</v>
      </c>
    </row>
    <row r="70" spans="1:5" x14ac:dyDescent="0.2">
      <c r="A70" s="30">
        <f>43430+(ROUND(2.5*365,0))</f>
        <v>44343</v>
      </c>
      <c r="B70" t="s">
        <v>169</v>
      </c>
      <c r="C70" t="s">
        <v>174</v>
      </c>
      <c r="D70" t="s">
        <v>160</v>
      </c>
      <c r="E70" s="9">
        <v>931</v>
      </c>
    </row>
    <row r="71" spans="1:5" x14ac:dyDescent="0.2">
      <c r="A71" s="30">
        <f>43430+(ROUND(2.5*365,0))</f>
        <v>44343</v>
      </c>
      <c r="B71" t="s">
        <v>169</v>
      </c>
      <c r="C71" t="s">
        <v>171</v>
      </c>
      <c r="D71" t="s">
        <v>178</v>
      </c>
      <c r="E71" s="9">
        <v>450</v>
      </c>
    </row>
    <row r="72" spans="1:5" x14ac:dyDescent="0.2">
      <c r="A72" s="30">
        <f>43434+(ROUND(2.5*365,0))</f>
        <v>44347</v>
      </c>
      <c r="B72" t="s">
        <v>158</v>
      </c>
      <c r="C72" t="s">
        <v>177</v>
      </c>
      <c r="D72" t="s">
        <v>168</v>
      </c>
      <c r="E72" s="9">
        <v>723</v>
      </c>
    </row>
    <row r="73" spans="1:5" x14ac:dyDescent="0.2">
      <c r="A73" s="30">
        <f>43435+(ROUND(2.5*365,0))</f>
        <v>44348</v>
      </c>
      <c r="B73" t="s">
        <v>163</v>
      </c>
      <c r="C73" t="s">
        <v>177</v>
      </c>
      <c r="D73" t="s">
        <v>165</v>
      </c>
      <c r="E73" s="9">
        <v>1124</v>
      </c>
    </row>
    <row r="74" spans="1:5" x14ac:dyDescent="0.2">
      <c r="A74" s="30">
        <f>43436+(ROUND(2.5*365,0))</f>
        <v>44349</v>
      </c>
      <c r="B74" t="s">
        <v>158</v>
      </c>
      <c r="C74" t="s">
        <v>173</v>
      </c>
      <c r="D74" t="s">
        <v>160</v>
      </c>
      <c r="E74" s="9">
        <v>1070</v>
      </c>
    </row>
    <row r="75" spans="1:5" x14ac:dyDescent="0.2">
      <c r="A75" s="30">
        <f>43439+(ROUND(2.5*365,0))</f>
        <v>44352</v>
      </c>
      <c r="B75" t="s">
        <v>161</v>
      </c>
      <c r="C75" t="s">
        <v>181</v>
      </c>
      <c r="D75" t="s">
        <v>168</v>
      </c>
      <c r="E75" s="9">
        <v>501</v>
      </c>
    </row>
    <row r="76" spans="1:5" x14ac:dyDescent="0.2">
      <c r="A76" s="30">
        <f>43439+(ROUND(2.5*365,0))</f>
        <v>44352</v>
      </c>
      <c r="B76" t="s">
        <v>163</v>
      </c>
      <c r="C76" t="s">
        <v>171</v>
      </c>
      <c r="D76" t="s">
        <v>160</v>
      </c>
      <c r="E76" s="9">
        <v>746</v>
      </c>
    </row>
    <row r="77" spans="1:5" x14ac:dyDescent="0.2">
      <c r="A77" s="30">
        <f>43441+(ROUND(2.5*365,0))</f>
        <v>44354</v>
      </c>
      <c r="B77" t="s">
        <v>163</v>
      </c>
      <c r="C77" t="s">
        <v>179</v>
      </c>
      <c r="D77" t="s">
        <v>160</v>
      </c>
      <c r="E77" s="9">
        <v>1295</v>
      </c>
    </row>
    <row r="78" spans="1:5" x14ac:dyDescent="0.2">
      <c r="A78" s="30">
        <f>43441+(ROUND(2.5*365,0))</f>
        <v>44354</v>
      </c>
      <c r="B78" t="s">
        <v>161</v>
      </c>
      <c r="C78" t="s">
        <v>159</v>
      </c>
      <c r="D78" t="s">
        <v>162</v>
      </c>
      <c r="E78" s="9">
        <v>1412</v>
      </c>
    </row>
    <row r="79" spans="1:5" x14ac:dyDescent="0.2">
      <c r="A79" s="30">
        <f>43443+(ROUND(2.5*365,0))</f>
        <v>44356</v>
      </c>
      <c r="B79" t="s">
        <v>158</v>
      </c>
      <c r="C79" t="s">
        <v>166</v>
      </c>
      <c r="D79" t="s">
        <v>162</v>
      </c>
      <c r="E79" s="9">
        <v>551</v>
      </c>
    </row>
    <row r="80" spans="1:5" x14ac:dyDescent="0.2">
      <c r="A80" s="30">
        <f>43444+(ROUND(2.5*365,0))</f>
        <v>44357</v>
      </c>
      <c r="B80" t="s">
        <v>161</v>
      </c>
      <c r="C80" t="s">
        <v>167</v>
      </c>
      <c r="D80" t="s">
        <v>168</v>
      </c>
      <c r="E80" s="9">
        <v>1063</v>
      </c>
    </row>
    <row r="81" spans="1:5" x14ac:dyDescent="0.2">
      <c r="A81" s="30">
        <f>43445+(ROUND(2.5*365,0))</f>
        <v>44358</v>
      </c>
      <c r="B81" t="s">
        <v>163</v>
      </c>
      <c r="C81" t="s">
        <v>177</v>
      </c>
      <c r="D81" t="s">
        <v>162</v>
      </c>
      <c r="E81" s="9">
        <v>582</v>
      </c>
    </row>
    <row r="82" spans="1:5" x14ac:dyDescent="0.2">
      <c r="A82" s="30">
        <f>43453+(ROUND(2.5*365,0))</f>
        <v>44366</v>
      </c>
      <c r="B82" t="s">
        <v>169</v>
      </c>
      <c r="C82" t="s">
        <v>167</v>
      </c>
      <c r="D82" t="s">
        <v>160</v>
      </c>
      <c r="E82" s="9">
        <v>874</v>
      </c>
    </row>
  </sheetData>
  <mergeCells count="1">
    <mergeCell ref="A1:E1"/>
  </mergeCells>
  <pageMargins left="0.7" right="0.7" top="0.75" bottom="0.75" header="0.3" footer="0.3"/>
  <pageSetup orientation="portrait" horizontalDpi="4294967294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ECD47-C28F-4DA4-B9F7-689897F76E15}">
  <dimension ref="A1:H21"/>
  <sheetViews>
    <sheetView zoomScale="120" zoomScaleNormal="120" workbookViewId="0">
      <selection sqref="A1:E1"/>
    </sheetView>
  </sheetViews>
  <sheetFormatPr baseColWidth="10" defaultColWidth="8.83203125" defaultRowHeight="15" x14ac:dyDescent="0.2"/>
  <cols>
    <col min="1" max="1" width="11.6640625" customWidth="1"/>
  </cols>
  <sheetData>
    <row r="1" spans="1:8" ht="24" x14ac:dyDescent="0.3">
      <c r="A1" s="98" t="s">
        <v>318</v>
      </c>
      <c r="B1" s="98"/>
      <c r="C1" s="98"/>
      <c r="D1" s="98"/>
      <c r="E1" s="98"/>
    </row>
    <row r="3" spans="1:8" ht="21" thickBot="1" x14ac:dyDescent="0.3">
      <c r="A3" s="84" t="s">
        <v>308</v>
      </c>
    </row>
    <row r="4" spans="1:8" ht="16" thickTop="1" x14ac:dyDescent="0.2">
      <c r="A4" t="s">
        <v>309</v>
      </c>
      <c r="B4" s="85" t="s">
        <v>240</v>
      </c>
      <c r="C4" s="85" t="s">
        <v>241</v>
      </c>
      <c r="D4" s="85" t="s">
        <v>242</v>
      </c>
      <c r="E4" s="85" t="s">
        <v>310</v>
      </c>
      <c r="F4" s="85" t="s">
        <v>311</v>
      </c>
      <c r="G4" s="85" t="s">
        <v>312</v>
      </c>
      <c r="H4" s="85" t="s">
        <v>6</v>
      </c>
    </row>
    <row r="5" spans="1:8" x14ac:dyDescent="0.2">
      <c r="A5" t="s">
        <v>313</v>
      </c>
      <c r="B5" s="9">
        <v>2600</v>
      </c>
      <c r="C5" s="9">
        <v>2600</v>
      </c>
      <c r="D5" s="9">
        <v>2600</v>
      </c>
      <c r="E5" s="9">
        <v>2600</v>
      </c>
      <c r="F5" s="9">
        <v>2600</v>
      </c>
      <c r="G5" s="9">
        <v>2600</v>
      </c>
      <c r="H5" s="9">
        <f>SUM(B5:G5)</f>
        <v>15600</v>
      </c>
    </row>
    <row r="6" spans="1:8" x14ac:dyDescent="0.2">
      <c r="A6" t="s">
        <v>314</v>
      </c>
      <c r="B6" s="9">
        <v>1700</v>
      </c>
      <c r="C6" s="9">
        <v>1700</v>
      </c>
      <c r="D6" s="9">
        <v>1700</v>
      </c>
      <c r="E6" s="9">
        <v>1700</v>
      </c>
      <c r="F6" s="9">
        <v>1700</v>
      </c>
      <c r="G6" s="9">
        <v>2300</v>
      </c>
      <c r="H6" s="9">
        <f>SUM(B6:G6)</f>
        <v>10800</v>
      </c>
    </row>
    <row r="7" spans="1:8" x14ac:dyDescent="0.2">
      <c r="A7" t="s">
        <v>6</v>
      </c>
      <c r="B7" s="9">
        <f>SUBTOTAL(109,IncBudget[Jan])</f>
        <v>4300</v>
      </c>
      <c r="C7" s="9">
        <f>SUBTOTAL(109,IncBudget[Feb])</f>
        <v>4300</v>
      </c>
      <c r="D7" s="9">
        <f>SUBTOTAL(109,IncBudget[Mar])</f>
        <v>4300</v>
      </c>
      <c r="E7" s="9">
        <f>SUBTOTAL(109,IncBudget[Apr])</f>
        <v>4300</v>
      </c>
      <c r="F7" s="9">
        <f>SUBTOTAL(109,IncBudget[May])</f>
        <v>4300</v>
      </c>
      <c r="G7" s="9">
        <f>SUBTOTAL(109,IncBudget[Jun])</f>
        <v>4900</v>
      </c>
      <c r="H7" s="9">
        <f>SUBTOTAL(109,IncBudget[Total])</f>
        <v>26400</v>
      </c>
    </row>
    <row r="9" spans="1:8" ht="21" thickBot="1" x14ac:dyDescent="0.3">
      <c r="A9" s="84" t="s">
        <v>315</v>
      </c>
    </row>
    <row r="10" spans="1:8" ht="16" thickTop="1" x14ac:dyDescent="0.2">
      <c r="A10" t="s">
        <v>294</v>
      </c>
      <c r="B10" s="85" t="s">
        <v>240</v>
      </c>
      <c r="C10" s="85" t="s">
        <v>241</v>
      </c>
      <c r="D10" s="85" t="s">
        <v>242</v>
      </c>
      <c r="E10" s="85" t="s">
        <v>310</v>
      </c>
      <c r="F10" s="85" t="s">
        <v>311</v>
      </c>
      <c r="G10" s="85" t="s">
        <v>312</v>
      </c>
      <c r="H10" s="85" t="s">
        <v>6</v>
      </c>
    </row>
    <row r="11" spans="1:8" x14ac:dyDescent="0.2">
      <c r="A11" t="s">
        <v>296</v>
      </c>
      <c r="B11" s="9">
        <v>2002</v>
      </c>
      <c r="C11" s="9">
        <v>2004</v>
      </c>
      <c r="D11" s="9">
        <v>2006</v>
      </c>
      <c r="E11" s="9">
        <v>2000</v>
      </c>
      <c r="F11" s="9">
        <v>2000</v>
      </c>
      <c r="G11" s="9">
        <v>2000</v>
      </c>
      <c r="H11" s="9">
        <f t="shared" ref="H11:H16" si="0">SUM(B11:G11)</f>
        <v>12012</v>
      </c>
    </row>
    <row r="12" spans="1:8" x14ac:dyDescent="0.2">
      <c r="A12" t="s">
        <v>316</v>
      </c>
      <c r="B12" s="9">
        <v>300</v>
      </c>
      <c r="C12" s="9">
        <v>300</v>
      </c>
      <c r="D12" s="9">
        <v>300</v>
      </c>
      <c r="E12" s="9">
        <v>300</v>
      </c>
      <c r="F12" s="9">
        <v>300</v>
      </c>
      <c r="G12" s="9">
        <v>300</v>
      </c>
      <c r="H12" s="9">
        <f t="shared" si="0"/>
        <v>1800</v>
      </c>
    </row>
    <row r="13" spans="1:8" x14ac:dyDescent="0.2">
      <c r="A13" t="s">
        <v>300</v>
      </c>
      <c r="B13" s="9">
        <v>250</v>
      </c>
      <c r="C13" s="9">
        <v>250</v>
      </c>
      <c r="D13" s="9">
        <v>250</v>
      </c>
      <c r="E13" s="9">
        <v>200</v>
      </c>
      <c r="F13" s="9">
        <v>150</v>
      </c>
      <c r="G13" s="9">
        <v>150</v>
      </c>
      <c r="H13" s="9">
        <f t="shared" si="0"/>
        <v>1250</v>
      </c>
    </row>
    <row r="14" spans="1:8" x14ac:dyDescent="0.2">
      <c r="A14" t="s">
        <v>297</v>
      </c>
      <c r="B14" s="9">
        <v>900</v>
      </c>
      <c r="C14" s="9">
        <v>900</v>
      </c>
      <c r="D14" s="9">
        <v>900</v>
      </c>
      <c r="E14" s="9">
        <v>1100</v>
      </c>
      <c r="F14" s="9">
        <v>900</v>
      </c>
      <c r="G14" s="9">
        <v>900</v>
      </c>
      <c r="H14" s="9">
        <f t="shared" si="0"/>
        <v>5600</v>
      </c>
    </row>
    <row r="15" spans="1:8" x14ac:dyDescent="0.2">
      <c r="A15" t="s">
        <v>304</v>
      </c>
      <c r="B15" s="9">
        <v>152</v>
      </c>
      <c r="C15" s="9">
        <v>154</v>
      </c>
      <c r="D15" s="9">
        <v>156</v>
      </c>
      <c r="E15" s="9">
        <v>150</v>
      </c>
      <c r="F15" s="9">
        <v>150</v>
      </c>
      <c r="G15" s="9">
        <v>150</v>
      </c>
      <c r="H15" s="9">
        <f t="shared" si="0"/>
        <v>912</v>
      </c>
    </row>
    <row r="16" spans="1:8" x14ac:dyDescent="0.2">
      <c r="A16" t="s">
        <v>298</v>
      </c>
      <c r="B16" s="9">
        <v>250</v>
      </c>
      <c r="C16" s="9">
        <v>250</v>
      </c>
      <c r="D16" s="9">
        <v>400</v>
      </c>
      <c r="E16" s="9">
        <v>500</v>
      </c>
      <c r="F16" s="9">
        <v>200</v>
      </c>
      <c r="G16" s="9">
        <v>400</v>
      </c>
      <c r="H16" s="9">
        <f t="shared" si="0"/>
        <v>2000</v>
      </c>
    </row>
    <row r="17" spans="1:8" x14ac:dyDescent="0.2">
      <c r="A17" t="s">
        <v>6</v>
      </c>
      <c r="B17" s="9">
        <f>SUBTOTAL(109,Table2[Jan])</f>
        <v>3854</v>
      </c>
      <c r="C17" s="9">
        <f>SUBTOTAL(109,Table2[Feb])</f>
        <v>3858</v>
      </c>
      <c r="D17" s="9">
        <f>SUBTOTAL(109,Table2[Mar])</f>
        <v>4012</v>
      </c>
      <c r="E17" s="9">
        <f>SUBTOTAL(109,Table2[Apr])</f>
        <v>4250</v>
      </c>
      <c r="F17" s="9">
        <f>SUBTOTAL(109,Table2[May])</f>
        <v>3700</v>
      </c>
      <c r="G17" s="9">
        <f>SUBTOTAL(109,Table2[Jun])</f>
        <v>3900</v>
      </c>
      <c r="H17" s="9">
        <f>SUBTOTAL(109,Table2[Total])</f>
        <v>23574</v>
      </c>
    </row>
    <row r="18" spans="1:8" x14ac:dyDescent="0.2">
      <c r="B18" s="9"/>
      <c r="C18" s="9"/>
      <c r="D18" s="9"/>
      <c r="E18" s="9"/>
      <c r="F18" s="9"/>
      <c r="G18" s="9"/>
      <c r="H18" s="9"/>
    </row>
    <row r="19" spans="1:8" ht="16" thickBot="1" x14ac:dyDescent="0.25">
      <c r="A19" s="81" t="s">
        <v>317</v>
      </c>
      <c r="B19" s="87">
        <f>IncBudget[[#Totals],[Jan]]-Table2[[#Totals],[Jan]]</f>
        <v>446</v>
      </c>
      <c r="C19" s="87">
        <f>IncBudget[[#Totals],[Feb]]-Table2[[#Totals],[Feb]]</f>
        <v>442</v>
      </c>
      <c r="D19" s="87">
        <f>IncBudget[[#Totals],[Mar]]-Table2[[#Totals],[Mar]]</f>
        <v>288</v>
      </c>
      <c r="E19" s="87">
        <f>IncBudget[[#Totals],[Apr]]-Table2[[#Totals],[Apr]]</f>
        <v>50</v>
      </c>
      <c r="F19" s="87">
        <f>IncBudget[[#Totals],[May]]-Table2[[#Totals],[May]]</f>
        <v>600</v>
      </c>
      <c r="G19" s="87">
        <f>IncBudget[[#Totals],[Jun]]-Table2[[#Totals],[Jun]]</f>
        <v>1000</v>
      </c>
      <c r="H19" s="87">
        <f>IncBudget[[#Totals],[Total]]-Table2[[#Totals],[Total]]</f>
        <v>2826</v>
      </c>
    </row>
    <row r="20" spans="1:8" ht="17" thickTop="1" thickBot="1" x14ac:dyDescent="0.25">
      <c r="A20" s="81" t="s">
        <v>319</v>
      </c>
      <c r="B20" s="87">
        <f>B19</f>
        <v>446</v>
      </c>
      <c r="C20" s="87">
        <f>C19+B20</f>
        <v>888</v>
      </c>
      <c r="D20" s="87">
        <f t="shared" ref="D20:G20" si="1">D19+C20</f>
        <v>1176</v>
      </c>
      <c r="E20" s="87">
        <f t="shared" si="1"/>
        <v>1226</v>
      </c>
      <c r="F20" s="87">
        <f t="shared" si="1"/>
        <v>1826</v>
      </c>
      <c r="G20" s="87">
        <f t="shared" si="1"/>
        <v>2826</v>
      </c>
      <c r="H20" s="87"/>
    </row>
    <row r="21" spans="1:8" ht="16" thickTop="1" x14ac:dyDescent="0.2">
      <c r="A21" s="86"/>
    </row>
  </sheetData>
  <mergeCells count="1">
    <mergeCell ref="A1:E1"/>
  </mergeCells>
  <pageMargins left="0.7" right="0.7" top="0.75" bottom="0.75" header="0.3" footer="0.3"/>
  <pageSetup orientation="portrait" horizontalDpi="4294967294" verticalDpi="0" r:id="rId1"/>
  <drawing r:id="rId2"/>
  <tableParts count="2"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D5389-1FFD-43C7-9D8F-245CF5DE6C1B}">
  <dimension ref="A1:D34"/>
  <sheetViews>
    <sheetView zoomScale="120" zoomScaleNormal="120" workbookViewId="0">
      <selection sqref="A1:C1"/>
    </sheetView>
  </sheetViews>
  <sheetFormatPr baseColWidth="10" defaultColWidth="8.83203125" defaultRowHeight="15" x14ac:dyDescent="0.2"/>
  <cols>
    <col min="1" max="1" width="10" bestFit="1" customWidth="1"/>
    <col min="2" max="2" width="11" customWidth="1"/>
    <col min="3" max="3" width="18.33203125" customWidth="1"/>
    <col min="4" max="4" width="10.33203125" customWidth="1"/>
  </cols>
  <sheetData>
    <row r="1" spans="1:4" ht="24" x14ac:dyDescent="0.3">
      <c r="A1" s="99" t="s">
        <v>293</v>
      </c>
      <c r="B1" s="99"/>
      <c r="C1" s="99"/>
    </row>
    <row r="3" spans="1:4" x14ac:dyDescent="0.2">
      <c r="A3" t="s">
        <v>155</v>
      </c>
      <c r="B3" t="s">
        <v>294</v>
      </c>
      <c r="C3" t="s">
        <v>295</v>
      </c>
      <c r="D3" t="s">
        <v>8</v>
      </c>
    </row>
    <row r="4" spans="1:4" x14ac:dyDescent="0.2">
      <c r="A4" s="88">
        <v>43467</v>
      </c>
      <c r="B4" t="s">
        <v>296</v>
      </c>
      <c r="D4">
        <v>2001</v>
      </c>
    </row>
    <row r="5" spans="1:4" x14ac:dyDescent="0.2">
      <c r="A5" s="88">
        <v>43469</v>
      </c>
      <c r="B5" t="s">
        <v>297</v>
      </c>
      <c r="D5">
        <v>87.95</v>
      </c>
    </row>
    <row r="6" spans="1:4" x14ac:dyDescent="0.2">
      <c r="A6" s="88">
        <v>43472</v>
      </c>
      <c r="B6" t="s">
        <v>298</v>
      </c>
      <c r="C6" t="s">
        <v>299</v>
      </c>
      <c r="D6">
        <v>67.319999999999993</v>
      </c>
    </row>
    <row r="7" spans="1:4" x14ac:dyDescent="0.2">
      <c r="A7" s="88">
        <v>43475</v>
      </c>
      <c r="B7" t="s">
        <v>300</v>
      </c>
      <c r="D7">
        <v>221.21</v>
      </c>
    </row>
    <row r="8" spans="1:4" x14ac:dyDescent="0.2">
      <c r="A8" s="88">
        <v>43479</v>
      </c>
      <c r="B8" t="s">
        <v>298</v>
      </c>
      <c r="C8" t="s">
        <v>301</v>
      </c>
      <c r="D8">
        <v>38.909999999999997</v>
      </c>
    </row>
    <row r="9" spans="1:4" x14ac:dyDescent="0.2">
      <c r="A9" s="88">
        <v>43480</v>
      </c>
      <c r="B9" t="s">
        <v>302</v>
      </c>
      <c r="D9">
        <v>200</v>
      </c>
    </row>
    <row r="10" spans="1:4" x14ac:dyDescent="0.2">
      <c r="A10" s="88">
        <v>43483</v>
      </c>
      <c r="B10" t="s">
        <v>297</v>
      </c>
      <c r="D10">
        <v>139.54</v>
      </c>
    </row>
    <row r="11" spans="1:4" x14ac:dyDescent="0.2">
      <c r="A11" s="88">
        <v>43485</v>
      </c>
      <c r="B11" t="s">
        <v>303</v>
      </c>
      <c r="D11">
        <v>300</v>
      </c>
    </row>
    <row r="12" spans="1:4" x14ac:dyDescent="0.2">
      <c r="A12" s="88">
        <v>43486</v>
      </c>
      <c r="B12" t="s">
        <v>297</v>
      </c>
      <c r="D12">
        <v>76.23</v>
      </c>
    </row>
    <row r="13" spans="1:4" x14ac:dyDescent="0.2">
      <c r="A13" s="88">
        <v>43490</v>
      </c>
      <c r="B13" t="s">
        <v>304</v>
      </c>
      <c r="C13" t="s">
        <v>305</v>
      </c>
      <c r="D13">
        <v>151</v>
      </c>
    </row>
    <row r="14" spans="1:4" x14ac:dyDescent="0.2">
      <c r="A14" s="88">
        <v>43503</v>
      </c>
      <c r="B14" t="s">
        <v>296</v>
      </c>
      <c r="D14">
        <v>2003</v>
      </c>
    </row>
    <row r="15" spans="1:4" x14ac:dyDescent="0.2">
      <c r="A15" s="88">
        <v>43501</v>
      </c>
      <c r="B15" t="s">
        <v>298</v>
      </c>
      <c r="C15" t="s">
        <v>306</v>
      </c>
      <c r="D15">
        <v>187.43</v>
      </c>
    </row>
    <row r="16" spans="1:4" x14ac:dyDescent="0.2">
      <c r="A16" s="88">
        <v>43510</v>
      </c>
      <c r="B16" t="s">
        <v>297</v>
      </c>
      <c r="D16">
        <v>112.97</v>
      </c>
    </row>
    <row r="17" spans="1:4" x14ac:dyDescent="0.2">
      <c r="A17" s="88">
        <v>43506</v>
      </c>
      <c r="B17" t="s">
        <v>300</v>
      </c>
      <c r="D17">
        <v>198.45</v>
      </c>
    </row>
    <row r="18" spans="1:4" x14ac:dyDescent="0.2">
      <c r="A18" s="88">
        <v>43511</v>
      </c>
      <c r="B18" t="s">
        <v>302</v>
      </c>
      <c r="D18">
        <v>250</v>
      </c>
    </row>
    <row r="19" spans="1:4" x14ac:dyDescent="0.2">
      <c r="A19" s="88">
        <v>43516</v>
      </c>
      <c r="B19" t="s">
        <v>298</v>
      </c>
      <c r="C19" t="s">
        <v>301</v>
      </c>
      <c r="D19">
        <v>38.909999999999997</v>
      </c>
    </row>
    <row r="20" spans="1:4" x14ac:dyDescent="0.2">
      <c r="A20" s="88">
        <v>43517</v>
      </c>
      <c r="B20" t="s">
        <v>297</v>
      </c>
      <c r="D20">
        <v>89.54</v>
      </c>
    </row>
    <row r="21" spans="1:4" x14ac:dyDescent="0.2">
      <c r="A21" s="88">
        <v>43521</v>
      </c>
      <c r="B21" t="s">
        <v>303</v>
      </c>
      <c r="D21">
        <v>300</v>
      </c>
    </row>
    <row r="22" spans="1:4" x14ac:dyDescent="0.2">
      <c r="A22" s="88">
        <v>43520</v>
      </c>
      <c r="B22" t="s">
        <v>304</v>
      </c>
      <c r="C22" t="s">
        <v>305</v>
      </c>
      <c r="D22">
        <v>153</v>
      </c>
    </row>
    <row r="23" spans="1:4" x14ac:dyDescent="0.2">
      <c r="A23" s="88">
        <v>43528</v>
      </c>
      <c r="B23" t="s">
        <v>297</v>
      </c>
      <c r="D23">
        <v>112.67</v>
      </c>
    </row>
    <row r="24" spans="1:4" x14ac:dyDescent="0.2">
      <c r="A24" s="88">
        <v>43541</v>
      </c>
      <c r="B24" t="s">
        <v>297</v>
      </c>
      <c r="D24">
        <v>69.52</v>
      </c>
    </row>
    <row r="25" spans="1:4" x14ac:dyDescent="0.2">
      <c r="A25" s="88">
        <v>43533</v>
      </c>
      <c r="B25" t="s">
        <v>296</v>
      </c>
      <c r="D25">
        <v>2005</v>
      </c>
    </row>
    <row r="26" spans="1:4" x14ac:dyDescent="0.2">
      <c r="A26" s="88">
        <v>43535</v>
      </c>
      <c r="B26" t="s">
        <v>300</v>
      </c>
      <c r="D26">
        <v>211.98</v>
      </c>
    </row>
    <row r="27" spans="1:4" x14ac:dyDescent="0.2">
      <c r="A27" s="88">
        <v>43539</v>
      </c>
      <c r="B27" t="s">
        <v>297</v>
      </c>
      <c r="D27">
        <v>85.76</v>
      </c>
    </row>
    <row r="28" spans="1:4" x14ac:dyDescent="0.2">
      <c r="A28" s="88">
        <v>43539</v>
      </c>
      <c r="B28" t="s">
        <v>302</v>
      </c>
      <c r="D28">
        <v>200</v>
      </c>
    </row>
    <row r="29" spans="1:4" x14ac:dyDescent="0.2">
      <c r="A29" s="88">
        <v>43541</v>
      </c>
      <c r="B29" t="s">
        <v>298</v>
      </c>
      <c r="C29" t="s">
        <v>307</v>
      </c>
      <c r="D29">
        <v>198.45</v>
      </c>
    </row>
    <row r="30" spans="1:4" x14ac:dyDescent="0.2">
      <c r="A30" s="88">
        <v>43547</v>
      </c>
      <c r="B30" t="s">
        <v>298</v>
      </c>
      <c r="C30" t="s">
        <v>301</v>
      </c>
      <c r="D30">
        <v>38.909999999999997</v>
      </c>
    </row>
    <row r="31" spans="1:4" x14ac:dyDescent="0.2">
      <c r="A31" s="88">
        <v>43544</v>
      </c>
      <c r="B31" t="s">
        <v>298</v>
      </c>
      <c r="C31" t="s">
        <v>299</v>
      </c>
      <c r="D31">
        <v>243.87</v>
      </c>
    </row>
    <row r="32" spans="1:4" x14ac:dyDescent="0.2">
      <c r="A32" s="88">
        <v>43546</v>
      </c>
      <c r="B32" t="s">
        <v>303</v>
      </c>
      <c r="D32">
        <v>300</v>
      </c>
    </row>
    <row r="33" spans="1:4" x14ac:dyDescent="0.2">
      <c r="A33" s="88">
        <v>43551</v>
      </c>
      <c r="B33" t="s">
        <v>304</v>
      </c>
      <c r="C33" t="s">
        <v>305</v>
      </c>
      <c r="D33">
        <v>155</v>
      </c>
    </row>
    <row r="34" spans="1:4" x14ac:dyDescent="0.2">
      <c r="A34" s="88">
        <v>43538</v>
      </c>
      <c r="B34" t="s">
        <v>297</v>
      </c>
      <c r="D34">
        <v>142.43</v>
      </c>
    </row>
  </sheetData>
  <mergeCells count="1">
    <mergeCell ref="A1:C1"/>
  </mergeCells>
  <pageMargins left="0.7" right="0.7" top="0.75" bottom="0.75" header="0.3" footer="0.3"/>
  <pageSetup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Intro</vt:lpstr>
      <vt:lpstr>Rev Homework1</vt:lpstr>
      <vt:lpstr>Rev Homework2</vt:lpstr>
      <vt:lpstr>Subtotals</vt:lpstr>
      <vt:lpstr>SUMIF</vt:lpstr>
      <vt:lpstr>Tables</vt:lpstr>
      <vt:lpstr>Pivot Table 1</vt:lpstr>
      <vt:lpstr>Budget</vt:lpstr>
      <vt:lpstr>Ledger</vt:lpstr>
      <vt:lpstr>Salaries</vt:lpstr>
      <vt:lpstr>ROUND</vt:lpstr>
      <vt:lpstr>Nested IF</vt:lpstr>
      <vt:lpstr>Collaboration</vt:lpstr>
      <vt:lpstr>Hidden</vt:lpstr>
      <vt:lpstr>Shared</vt:lpstr>
      <vt:lpstr>Homework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2021-07-29T21:20:52Z</dcterms:modified>
</cp:coreProperties>
</file>